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Ireno\Desktop\2025\Serviço de limpeza\Documentos Roberta\"/>
    </mc:Choice>
  </mc:AlternateContent>
  <xr:revisionPtr revIDLastSave="0" documentId="13_ncr:1_{9DADBECE-3BD6-4760-81FA-4E8C06A6BDC7}" xr6:coauthVersionLast="47" xr6:coauthVersionMax="47" xr10:uidLastSave="{00000000-0000-0000-0000-000000000000}"/>
  <bookViews>
    <workbookView xWindow="-120" yWindow="-120" windowWidth="19440" windowHeight="15000" tabRatio="894" xr2:uid="{00000000-000D-0000-FFFF-FFFF00000000}"/>
  </bookViews>
  <sheets>
    <sheet name="Aux. Limpeza + Copeiro" sheetId="38" r:id="rId1"/>
  </sheets>
  <calcPr calcId="181029"/>
</workbook>
</file>

<file path=xl/calcChain.xml><?xml version="1.0" encoding="utf-8"?>
<calcChain xmlns="http://schemas.openxmlformats.org/spreadsheetml/2006/main">
  <c r="J103" i="38" l="1"/>
  <c r="I70" i="38"/>
  <c r="I83" i="38"/>
  <c r="I79" i="38"/>
  <c r="J53" i="38" l="1"/>
  <c r="I81" i="38"/>
  <c r="J54" i="38"/>
  <c r="J32" i="38" l="1"/>
  <c r="J33" i="38" s="1"/>
  <c r="J79" i="38" s="1"/>
  <c r="I113" i="38"/>
  <c r="J94" i="38"/>
  <c r="I82" i="38"/>
  <c r="I80" i="38"/>
  <c r="I72" i="38"/>
  <c r="I71" i="38"/>
  <c r="I50" i="38"/>
  <c r="I39" i="38"/>
  <c r="I85" i="38" l="1"/>
  <c r="I73" i="38"/>
  <c r="J73" i="38" s="1"/>
  <c r="J59" i="38"/>
  <c r="J65" i="38" s="1"/>
  <c r="J117" i="38"/>
  <c r="J37" i="38"/>
  <c r="J38" i="38"/>
  <c r="J82" i="38"/>
  <c r="J72" i="38"/>
  <c r="J71" i="38"/>
  <c r="I75" i="38"/>
  <c r="J83" i="38"/>
  <c r="J84" i="38"/>
  <c r="J80" i="38"/>
  <c r="J74" i="38"/>
  <c r="J81" i="38"/>
  <c r="J70" i="38"/>
  <c r="J85" i="38" l="1"/>
  <c r="J93" i="38" s="1"/>
  <c r="J95" i="38" s="1"/>
  <c r="J75" i="38"/>
  <c r="J39" i="38"/>
  <c r="J119" i="38" l="1"/>
  <c r="J120" i="38"/>
  <c r="J45" i="38"/>
  <c r="J46" i="38"/>
  <c r="J42" i="38"/>
  <c r="J43" i="38"/>
  <c r="J44" i="38"/>
  <c r="J63" i="38"/>
  <c r="J47" i="38"/>
  <c r="J49" i="38"/>
  <c r="J48" i="38"/>
  <c r="J50" i="38" l="1"/>
  <c r="J64" i="38" s="1"/>
  <c r="J66" i="38" s="1"/>
  <c r="J118" i="38" l="1"/>
  <c r="J121" i="38" l="1"/>
  <c r="J122" i="38" s="1"/>
  <c r="J107" i="38" l="1"/>
  <c r="J108" i="38" s="1"/>
  <c r="J112" i="38" s="1"/>
  <c r="J110" i="38" l="1"/>
  <c r="J111" i="38"/>
  <c r="J113" i="38" l="1"/>
  <c r="J123" i="38" s="1"/>
  <c r="J124" i="38" s="1"/>
</calcChain>
</file>

<file path=xl/sharedStrings.xml><?xml version="1.0" encoding="utf-8"?>
<sst xmlns="http://schemas.openxmlformats.org/spreadsheetml/2006/main" count="267" uniqueCount="174">
  <si>
    <t>A</t>
  </si>
  <si>
    <t>B</t>
  </si>
  <si>
    <t>C</t>
  </si>
  <si>
    <t>D</t>
  </si>
  <si>
    <t>Identificação do Serviço</t>
  </si>
  <si>
    <t>Tipo de Serviço</t>
  </si>
  <si>
    <t>Unidade de Medida</t>
  </si>
  <si>
    <t>Tipo de serviço (mesmo serviço com características distintas)</t>
  </si>
  <si>
    <t>Categoria profissional (vinculada à execução contratual)</t>
  </si>
  <si>
    <t>Data base da categoria (dia/mês/ano)</t>
  </si>
  <si>
    <t>Salário Base</t>
  </si>
  <si>
    <t>E</t>
  </si>
  <si>
    <t>F</t>
  </si>
  <si>
    <t>G</t>
  </si>
  <si>
    <t>H</t>
  </si>
  <si>
    <t>Outros (especificar)</t>
  </si>
  <si>
    <t>Benefícios Mensais e Diários</t>
  </si>
  <si>
    <t>4.1</t>
  </si>
  <si>
    <t>%</t>
  </si>
  <si>
    <t>4.2</t>
  </si>
  <si>
    <t>Posto</t>
  </si>
  <si>
    <t>Discriminação dos Serviços</t>
  </si>
  <si>
    <t>Data de apresentação da proposta</t>
  </si>
  <si>
    <t>Município</t>
  </si>
  <si>
    <t>Ano do Acordo, Convenção ou Dissídio Coletivo</t>
  </si>
  <si>
    <t>Nº de meses de execução contratual</t>
  </si>
  <si>
    <t>Quantidade total a contratar (em função da unidade de medida)</t>
  </si>
  <si>
    <t>Dados para composição dos custos referentes à mão-de-obra</t>
  </si>
  <si>
    <t>Classificação Brasileira de Ocupações (CBO)</t>
  </si>
  <si>
    <t>Salário Nominativo da Categoria Profissional</t>
  </si>
  <si>
    <t>MÓDULO 1 - COMPOSIÇÃO DA REMUNERAÇÃO</t>
  </si>
  <si>
    <t>COMPOSIÇÃO DA REMUNERAÇÃO</t>
  </si>
  <si>
    <t>VALOR (R$)</t>
  </si>
  <si>
    <t xml:space="preserve">Adicional Periculosidade </t>
  </si>
  <si>
    <t>Adicional Insalubridade</t>
  </si>
  <si>
    <t>Adicional Noturno</t>
  </si>
  <si>
    <t>Adicional de Hora Noturna Reduzida</t>
  </si>
  <si>
    <t>TOTAL DO MÓDULO 1</t>
  </si>
  <si>
    <t>MÓDULO 2 – ENCARGOS E BENEFÍCIOS ANUAIS, MENSAIS E DIÁRIOS</t>
  </si>
  <si>
    <t>Submódulo 2.1 - 13º Salário, Férias e Adicional de Férias</t>
  </si>
  <si>
    <t>13 (Décimo-terceiro) salário (Percentual obrigatório conforme Anexo XII - IN 5/17)</t>
  </si>
  <si>
    <t>Férias e Adicional de Férias  (Percentual obrigatório conforme Anexo XII - IN 5/17)</t>
  </si>
  <si>
    <t>TOTAL SUBMÓDULO 2.1</t>
  </si>
  <si>
    <t>Submódulo 2.2 - GPS, FGTS e Outras Contribuições</t>
  </si>
  <si>
    <t xml:space="preserve">INSS </t>
  </si>
  <si>
    <t xml:space="preserve">Salário Educação </t>
  </si>
  <si>
    <t>SAT (Seguro Acidente de Trabalho)</t>
  </si>
  <si>
    <t>SESC ou SESI</t>
  </si>
  <si>
    <t xml:space="preserve">SENAI - SENAC </t>
  </si>
  <si>
    <t xml:space="preserve">SEBRAE </t>
  </si>
  <si>
    <t xml:space="preserve">INCRA </t>
  </si>
  <si>
    <t xml:space="preserve">FGTS </t>
  </si>
  <si>
    <t>TOTAL SUBMÓDULO 2.2</t>
  </si>
  <si>
    <t>Submódulo 2.3 - Benefícios Mensais e Diários</t>
  </si>
  <si>
    <t>-</t>
  </si>
  <si>
    <t>Seguro de Vida</t>
  </si>
  <si>
    <t>TOTAL SUBMÓDULO 2.3</t>
  </si>
  <si>
    <t>QUADRO-RESUMO DO MÓDULO 2 - ENCARGOS, BENEFÍCIOS ANUAIS, MENSAIS E DIÁRIOS</t>
  </si>
  <si>
    <t>Módulo 2 - Encargos, Benefícios Anuais, Mensais e Diários</t>
  </si>
  <si>
    <t>2.1</t>
  </si>
  <si>
    <t>13º Salário, Férias e Adicional de Férias</t>
  </si>
  <si>
    <t>2.2</t>
  </si>
  <si>
    <t>GPS, FGTS e Outras Contribuições</t>
  </si>
  <si>
    <t>2.3</t>
  </si>
  <si>
    <t>TOTAL DO MÓDULO 2</t>
  </si>
  <si>
    <t>MÓDULO 3 – PROVISÃO PARA RESCISÃO</t>
  </si>
  <si>
    <t>PROVISÃO PARA RESCISÃO</t>
  </si>
  <si>
    <t>Aviso Prévio Indenizado</t>
  </si>
  <si>
    <t>Incidência do FGTS sobre Aviso Prévio Indenizado</t>
  </si>
  <si>
    <t xml:space="preserve">Aviso Prévio Trabalhado </t>
  </si>
  <si>
    <t>Incidência de GPS, FGTS e outras contribuições sobre o Aviso Prévio Trabalhado</t>
  </si>
  <si>
    <t>TOTAL DO MÓDULO 3</t>
  </si>
  <si>
    <t>MÓDULO 4 – CUSTO DE REPOSIÇÃO DO PROFISSIONAL AUSENTE</t>
  </si>
  <si>
    <t>Submódulo 4.1 - Substituto nas Ausências Legais</t>
  </si>
  <si>
    <t>Substituto na cobertura de Férias</t>
  </si>
  <si>
    <t>Substituto na cobertura de Ausências Legais</t>
  </si>
  <si>
    <t>Substituto na cobertura de Licença-Paternidade</t>
  </si>
  <si>
    <t>Substituto na cobertura de Ausência por acidente de trabalho</t>
  </si>
  <si>
    <t>Substituto na cobertura de Afastamento Maternidade</t>
  </si>
  <si>
    <t>Substituto na cobertura de Outras ausências (especificar)</t>
  </si>
  <si>
    <t>TOTAL SUBMÓDULO 4.1</t>
  </si>
  <si>
    <t>Submódulo 4.2 - Intrajornada</t>
  </si>
  <si>
    <t xml:space="preserve"> Substituto na cobertura de Intervalo para repouso ou alimentação</t>
  </si>
  <si>
    <t>TOTAL SUBMÓDULO 4.2</t>
  </si>
  <si>
    <t>QUADRO-RESUMO DO MÓDULO 4 - CUSTO DE REPOSIÇÃO DO PROFISSIONAL AUSENTE</t>
  </si>
  <si>
    <t>Módulo 4 - Custo de Reposição do Profissional Ausente</t>
  </si>
  <si>
    <t>Substituto nas Ausências Legais</t>
  </si>
  <si>
    <t>Substituto na Intrajornada</t>
  </si>
  <si>
    <t>TOTAL DO MÓDULO 4</t>
  </si>
  <si>
    <t>MÓDULO 5 – INSUMOS DIVERSOS</t>
  </si>
  <si>
    <t>INSUMOS DIVERSOS</t>
  </si>
  <si>
    <t>Utensílios</t>
  </si>
  <si>
    <t>TOTAL DO MÓDULO 5</t>
  </si>
  <si>
    <t>MÓDULO 6 – CUSTOS INDIRETOS, TRIBUTOS E LUCRO</t>
  </si>
  <si>
    <t>CUSTOS INDIRETOS, TRIBUTOS E LUCRO</t>
  </si>
  <si>
    <t>Custos Indiretos</t>
  </si>
  <si>
    <t>Lucro</t>
  </si>
  <si>
    <t>TRIBUTOS</t>
  </si>
  <si>
    <t>C.1</t>
  </si>
  <si>
    <t>PIS (Lucro Presumido)</t>
  </si>
  <si>
    <t>C.2</t>
  </si>
  <si>
    <t>COFINS (Lucro Presumido)</t>
  </si>
  <si>
    <t>C.3</t>
  </si>
  <si>
    <t>ISS</t>
  </si>
  <si>
    <t>TOTAL DO MÓDULO 6</t>
  </si>
  <si>
    <t>QUADRO RESUMO DO CUSTO POR EMPREGADO</t>
  </si>
  <si>
    <t>Mão-de-Obra vinculada à execução contratual (valor por empregado)</t>
  </si>
  <si>
    <t>Subtotal (A + B + C + D + E)</t>
  </si>
  <si>
    <t>PREÇO TOTAL POR EMPREGADO</t>
  </si>
  <si>
    <t>5143-20</t>
  </si>
  <si>
    <t xml:space="preserve">Insumo dos Uniformes </t>
  </si>
  <si>
    <t>Insumo de Materiais</t>
  </si>
  <si>
    <t>Multa sobre FGTS e contribuição social sobre o aviso prévio indenizado e sobre o aviso prévio trabalhado  (Alterado conforme Lei  nº  13.932/2019 )</t>
  </si>
  <si>
    <t>Auxílio Saúde</t>
  </si>
  <si>
    <t>Asseio, conservação e limpeza</t>
  </si>
  <si>
    <t>Asseio, limpeza e conservação predial</t>
  </si>
  <si>
    <t>Memória de Cálculo</t>
  </si>
  <si>
    <t>Fundamento</t>
  </si>
  <si>
    <t>Art. 7º, VIII, CF/88- Dec. 57.115/65.
INSTRUÇÃO NORMATIVA Nº 5, DE 26 DE MAIO DE 2017 - ANEXO XII</t>
  </si>
  <si>
    <t>9,075 % + 3,025 %</t>
  </si>
  <si>
    <t>Art. 7º, XVII, CF/88
INSTRUÇÃO NORMATIVA Nº 5, DE 26 DE MAIO DE 2017 - ANEXO XII</t>
  </si>
  <si>
    <t>Art. 22, Inciso I, da Lei nº 8.212/91.</t>
  </si>
  <si>
    <t>Art.    3º,    Inciso    I,    Decreto    n.º 87.043/82.</t>
  </si>
  <si>
    <t>RAT X FAP</t>
  </si>
  <si>
    <t>Lei n.º 8.212/91  e Decreto 6.957/2009</t>
  </si>
  <si>
    <t>Decreto n.º 2.318/86.</t>
  </si>
  <si>
    <t>Lei n.º 7.787/89 e DL n.º 1.146/70.</t>
  </si>
  <si>
    <t xml:space="preserve">Art.  8º,  Lei  n.º  8.029/90  e  Lei  n.º 8.154/90. </t>
  </si>
  <si>
    <t>Art. 15, Lei nº 8.030/90 e Art. 7º, III, CF.</t>
  </si>
  <si>
    <t>[(1/12)X5]=0,417%</t>
  </si>
  <si>
    <t>Art. 7º, XXI, CF/88, 477, 487 e 491 CLT. Estimativa de que 5% dos empregados serão substítuidos durante o ano.</t>
  </si>
  <si>
    <t>(8% X 0,42%) = 0,03%</t>
  </si>
  <si>
    <t>Leis nºs 8.036/90 e 9.491/97.</t>
  </si>
  <si>
    <t>{[(7/30)/12]x100} = 1,94%</t>
  </si>
  <si>
    <t>Art. 7º, XXI, CF/88, 477, 487 e 491 CLT. Redução de 7 dias ou 2 horas por dia.</t>
  </si>
  <si>
    <t>[(Total submódulo 2.2 x 1,94%) x 100]</t>
  </si>
  <si>
    <t>Art. 7º, VIII, CF/88- Dec. 57.115/65.
Férias, 13º e Adicional de 1/3</t>
  </si>
  <si>
    <t>{[(1/30)/12]x100} = 0,277%</t>
  </si>
  <si>
    <t>Art. 473 da CLT. Estimativa de 1 ausênia por ano.</t>
  </si>
  <si>
    <t>{[(5/30)/12]X0,015}X100=0,02%</t>
  </si>
  <si>
    <t>(Art. 7º, XIX, CFRB c/c art. 10, §1º. 
Estimativa de 1,5% dos funcionários usufruindo 5 dias da licença por ano.</t>
  </si>
  <si>
    <t>{[(15/30)/12]x0,08}x100= 0,333%</t>
  </si>
  <si>
    <t>Art. 19 a 23 da Lei 8.213/91, ART. 473, CLT .
Estimativa de 1 licença de 15 dias por ano para 8% dos funcionários.</t>
  </si>
  <si>
    <t>[(4 x 8,33%) + (4 x 2,78%) / 12 x 2% = 0,07%</t>
  </si>
  <si>
    <t>Art. 7º, VIII, CF/88, Art. 392, CLT e Lei 11.770/2008. 
Estimativa de 2% dos empregados usufruindo de 4 meses de liceça por ano.</t>
  </si>
  <si>
    <t>(CD + CI + Lucro)/(1 – total de Impostos)) x Alíquota do PIS</t>
  </si>
  <si>
    <t>(CD + CI + Lucro)/(1 – total de Impostos)) x Alíquota do COFINS</t>
  </si>
  <si>
    <t>(CD + CI + Lucro)/(1 – total de Impostos)) x Alíquota do ISSQN.</t>
  </si>
  <si>
    <t>Lei Federal nº 7.418/1985, Decreto nº 95.247/1987 e Portaria SMT 147/2019.</t>
  </si>
  <si>
    <t>(VT x 22 dias x 2)- 6% s/ salário</t>
  </si>
  <si>
    <t>(VA x 22 dias) + Cesta básica</t>
  </si>
  <si>
    <t>Outros (Adicional de acúmulo de função - Copeiragem)</t>
  </si>
  <si>
    <t>CCT - Cláusula 14 e 15ª</t>
  </si>
  <si>
    <t>CCT - Cláusula 22ª.</t>
  </si>
  <si>
    <t>CCT- Cláusula 17ª.</t>
  </si>
  <si>
    <t xml:space="preserve">Auxílio-Refeição/Alimentação e Cesta Básica [(R$ 20,76 - R$ 1,39) x 22 + R$ 144,68]  </t>
  </si>
  <si>
    <t>Benefício Social Familiar e Benefício Natalidade (R$ 15,96)</t>
  </si>
  <si>
    <t>Categoria profissional: Auxiliar de Limpeza com acumulo de Função Copeiro</t>
  </si>
  <si>
    <t>Transporte (R$ 6,00 x 2 x 22 - 6% x SalBase)</t>
  </si>
  <si>
    <t>SÃO MIGUEL ARCANJO</t>
  </si>
  <si>
    <t> (1/12/12) + (1/12/12) + (1/12/12/3)</t>
  </si>
  <si>
    <t>Auxiliar de Limpeza + Copeiragem</t>
  </si>
  <si>
    <t>Retenção de 0,666% para 60 meses de contrato</t>
  </si>
  <si>
    <t>Leis nºs 8.036/90, 9.491/97 e 13.932/2019.
Diluição de 40% de multa do FGTS para 60 meses de contrato.</t>
  </si>
  <si>
    <t>Levantamento de mercado.</t>
  </si>
  <si>
    <t>__/__/____</t>
  </si>
  <si>
    <t>SP002064/2024 - SP003394/2025</t>
  </si>
  <si>
    <t>CCT - Cláusula 3ª - SP003394/2025</t>
  </si>
  <si>
    <t>CCT - Cláusula 12ª - SP002064/2024</t>
  </si>
  <si>
    <t>Referência Acórdão 2622/2013 do TCU.</t>
  </si>
  <si>
    <t>Aplica-se a alíquota do CI sobre o total dos custos diretos (somatório dos módulos 1 a 5)</t>
  </si>
  <si>
    <t>Aplica-se a alíquota do lucro sobre o somatório entre Custos Diretos e Custos Indiretos</t>
  </si>
  <si>
    <t>ANEXO V - PLANILHA DE CUSTOS E FORMAÇÃO DE PREÇOS</t>
  </si>
  <si>
    <t>PREGÃO ELETRÊNICO N.º 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</si>
</sst>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_);[Red]\(&quot;R$ &quot;#,##0.00\)"/>
    <numFmt numFmtId="168" formatCode="0.00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name val="Calibri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9" fontId="2" fillId="0" borderId="0" applyFill="0" applyBorder="0" applyAlignment="0" applyProtection="0"/>
    <xf numFmtId="165" fontId="2" fillId="0" borderId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3" xfId="2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left" vertical="center"/>
    </xf>
    <xf numFmtId="0" fontId="3" fillId="0" borderId="3" xfId="2" applyFont="1" applyBorder="1" applyAlignment="1">
      <alignment horizontal="center" vertical="center"/>
    </xf>
    <xf numFmtId="2" fontId="2" fillId="0" borderId="3" xfId="2" applyNumberFormat="1" applyBorder="1" applyAlignment="1">
      <alignment vertical="center"/>
    </xf>
    <xf numFmtId="10" fontId="2" fillId="0" borderId="3" xfId="3" applyNumberFormat="1" applyBorder="1" applyAlignment="1">
      <alignment horizontal="center" vertical="center"/>
    </xf>
    <xf numFmtId="10" fontId="2" fillId="0" borderId="3" xfId="3" applyNumberFormat="1" applyFill="1" applyBorder="1" applyAlignment="1">
      <alignment horizontal="center" vertical="center"/>
    </xf>
    <xf numFmtId="2" fontId="3" fillId="0" borderId="3" xfId="2" applyNumberFormat="1" applyFont="1" applyBorder="1" applyAlignment="1">
      <alignment vertical="center"/>
    </xf>
    <xf numFmtId="0" fontId="3" fillId="0" borderId="0" xfId="2" applyFont="1" applyAlignment="1">
      <alignment horizontal="center" vertical="center"/>
    </xf>
    <xf numFmtId="2" fontId="3" fillId="0" borderId="0" xfId="2" applyNumberFormat="1" applyFont="1" applyAlignment="1">
      <alignment vertical="center"/>
    </xf>
    <xf numFmtId="10" fontId="2" fillId="0" borderId="3" xfId="2" applyNumberFormat="1" applyBorder="1" applyAlignment="1">
      <alignment horizontal="center" vertical="center"/>
    </xf>
    <xf numFmtId="10" fontId="2" fillId="3" borderId="3" xfId="2" applyNumberFormat="1" applyFill="1" applyBorder="1" applyAlignment="1">
      <alignment horizontal="center" vertical="center"/>
    </xf>
    <xf numFmtId="10" fontId="3" fillId="0" borderId="3" xfId="2" applyNumberFormat="1" applyFont="1" applyBorder="1" applyAlignment="1">
      <alignment horizontal="center" vertical="center"/>
    </xf>
    <xf numFmtId="2" fontId="2" fillId="0" borderId="3" xfId="2" applyNumberFormat="1" applyBorder="1" applyAlignment="1">
      <alignment horizontal="right" vertical="center"/>
    </xf>
    <xf numFmtId="0" fontId="3" fillId="5" borderId="3" xfId="2" applyFont="1" applyFill="1" applyBorder="1" applyAlignment="1">
      <alignment horizontal="center" vertical="center"/>
    </xf>
    <xf numFmtId="10" fontId="2" fillId="0" borderId="3" xfId="2" applyNumberFormat="1" applyBorder="1" applyAlignment="1">
      <alignment vertical="center"/>
    </xf>
    <xf numFmtId="2" fontId="2" fillId="0" borderId="3" xfId="2" applyNumberFormat="1" applyBorder="1" applyAlignment="1">
      <alignment horizontal="center" vertical="center"/>
    </xf>
    <xf numFmtId="10" fontId="2" fillId="0" borderId="3" xfId="3" applyNumberFormat="1" applyBorder="1" applyAlignment="1">
      <alignment vertical="center"/>
    </xf>
    <xf numFmtId="164" fontId="4" fillId="0" borderId="3" xfId="2" applyNumberFormat="1" applyFont="1" applyBorder="1" applyAlignment="1">
      <alignment vertical="center"/>
    </xf>
    <xf numFmtId="0" fontId="2" fillId="0" borderId="0" xfId="2"/>
    <xf numFmtId="2" fontId="2" fillId="0" borderId="0" xfId="2" applyNumberFormat="1" applyAlignment="1">
      <alignment vertical="center"/>
    </xf>
    <xf numFmtId="0" fontId="3" fillId="0" borderId="0" xfId="2" applyFont="1" applyAlignment="1">
      <alignment vertical="center"/>
    </xf>
    <xf numFmtId="165" fontId="3" fillId="0" borderId="0" xfId="4" applyFont="1" applyAlignment="1">
      <alignment vertical="center"/>
    </xf>
    <xf numFmtId="43" fontId="2" fillId="0" borderId="0" xfId="2" applyNumberFormat="1" applyAlignment="1">
      <alignment vertical="center"/>
    </xf>
    <xf numFmtId="0" fontId="3" fillId="6" borderId="3" xfId="2" applyFont="1" applyFill="1" applyBorder="1" applyAlignment="1">
      <alignment horizontal="center" vertical="center"/>
    </xf>
    <xf numFmtId="10" fontId="3" fillId="6" borderId="3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4" fontId="3" fillId="0" borderId="0" xfId="0" applyNumberFormat="1" applyFont="1" applyAlignment="1">
      <alignment vertical="center"/>
    </xf>
    <xf numFmtId="166" fontId="0" fillId="0" borderId="0" xfId="1" applyFont="1"/>
    <xf numFmtId="43" fontId="0" fillId="0" borderId="0" xfId="0" applyNumberFormat="1"/>
    <xf numFmtId="0" fontId="2" fillId="0" borderId="0" xfId="0" applyFont="1" applyAlignment="1">
      <alignment vertical="center"/>
    </xf>
    <xf numFmtId="0" fontId="5" fillId="7" borderId="9" xfId="0" applyFont="1" applyFill="1" applyBorder="1" applyAlignment="1">
      <alignment horizontal="justify"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2" fillId="3" borderId="3" xfId="2" applyFill="1" applyBorder="1" applyAlignment="1">
      <alignment horizontal="center" vertical="center"/>
    </xf>
    <xf numFmtId="10" fontId="3" fillId="3" borderId="3" xfId="2" applyNumberFormat="1" applyFont="1" applyFill="1" applyBorder="1" applyAlignment="1">
      <alignment horizontal="center" vertical="center"/>
    </xf>
    <xf numFmtId="2" fontId="2" fillId="3" borderId="3" xfId="2" applyNumberFormat="1" applyFill="1" applyBorder="1" applyAlignment="1">
      <alignment vertical="center"/>
    </xf>
    <xf numFmtId="0" fontId="0" fillId="3" borderId="0" xfId="0" applyFill="1"/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8" fontId="8" fillId="0" borderId="3" xfId="0" applyNumberFormat="1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/>
    </xf>
    <xf numFmtId="0" fontId="8" fillId="0" borderId="3" xfId="0" applyFont="1" applyBorder="1" applyAlignment="1">
      <alignment horizontal="justify" vertical="center" wrapText="1"/>
    </xf>
    <xf numFmtId="0" fontId="7" fillId="0" borderId="0" xfId="0" applyFont="1" applyAlignment="1">
      <alignment vertical="center"/>
    </xf>
    <xf numFmtId="0" fontId="9" fillId="3" borderId="3" xfId="0" applyFont="1" applyFill="1" applyBorder="1" applyAlignment="1">
      <alignment horizontal="justify" vertical="center"/>
    </xf>
    <xf numFmtId="0" fontId="9" fillId="3" borderId="3" xfId="0" applyFont="1" applyFill="1" applyBorder="1" applyAlignment="1">
      <alignment horizontal="justify" vertical="center" wrapText="1"/>
    </xf>
    <xf numFmtId="49" fontId="9" fillId="7" borderId="9" xfId="0" applyNumberFormat="1" applyFont="1" applyFill="1" applyBorder="1" applyAlignment="1">
      <alignment horizontal="justify" vertical="center"/>
    </xf>
    <xf numFmtId="49" fontId="9" fillId="7" borderId="3" xfId="0" applyNumberFormat="1" applyFont="1" applyFill="1" applyBorder="1" applyAlignment="1">
      <alignment horizontal="justify" vertical="center"/>
    </xf>
    <xf numFmtId="0" fontId="10" fillId="0" borderId="10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2" fillId="0" borderId="3" xfId="2" applyBorder="1" applyAlignment="1">
      <alignment horizontal="left" vertical="center"/>
    </xf>
    <xf numFmtId="0" fontId="3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2" fillId="0" borderId="0" xfId="2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2" fillId="0" borderId="3" xfId="2" applyBorder="1" applyAlignment="1">
      <alignment vertical="center"/>
    </xf>
    <xf numFmtId="0" fontId="3" fillId="5" borderId="8" xfId="2" applyFont="1" applyFill="1" applyBorder="1" applyAlignment="1">
      <alignment horizontal="center" vertical="center"/>
    </xf>
    <xf numFmtId="0" fontId="3" fillId="4" borderId="3" xfId="2" applyFont="1" applyFill="1" applyBorder="1" applyAlignment="1">
      <alignment horizontal="center" vertical="center"/>
    </xf>
    <xf numFmtId="0" fontId="3" fillId="5" borderId="6" xfId="2" applyFont="1" applyFill="1" applyBorder="1" applyAlignment="1">
      <alignment horizontal="center" vertical="center"/>
    </xf>
    <xf numFmtId="0" fontId="3" fillId="5" borderId="5" xfId="2" applyFont="1" applyFill="1" applyBorder="1" applyAlignment="1">
      <alignment horizontal="center" vertical="center"/>
    </xf>
    <xf numFmtId="0" fontId="2" fillId="0" borderId="3" xfId="2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5" borderId="7" xfId="2" applyFont="1" applyFill="1" applyBorder="1" applyAlignment="1">
      <alignment horizontal="center" vertical="center"/>
    </xf>
    <xf numFmtId="0" fontId="3" fillId="5" borderId="3" xfId="2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2" fillId="0" borderId="5" xfId="2" applyBorder="1" applyAlignment="1">
      <alignment horizontal="left" vertical="center"/>
    </xf>
    <xf numFmtId="0" fontId="2" fillId="0" borderId="2" xfId="2" applyBorder="1" applyAlignment="1">
      <alignment horizontal="left" vertical="center"/>
    </xf>
    <xf numFmtId="0" fontId="3" fillId="5" borderId="2" xfId="2" applyFont="1" applyFill="1" applyBorder="1" applyAlignment="1">
      <alignment horizontal="center" vertical="center"/>
    </xf>
    <xf numFmtId="0" fontId="3" fillId="6" borderId="3" xfId="2" applyFont="1" applyFill="1" applyBorder="1" applyAlignment="1">
      <alignment horizontal="center" vertical="center"/>
    </xf>
    <xf numFmtId="0" fontId="3" fillId="5" borderId="0" xfId="2" applyFont="1" applyFill="1" applyAlignment="1">
      <alignment horizontal="center" vertical="center"/>
    </xf>
    <xf numFmtId="0" fontId="2" fillId="0" borderId="0" xfId="2" applyAlignment="1">
      <alignment horizontal="center" vertical="center"/>
    </xf>
    <xf numFmtId="0" fontId="2" fillId="0" borderId="3" xfId="2" applyBorder="1" applyAlignment="1">
      <alignment horizontal="center" vertical="center"/>
    </xf>
    <xf numFmtId="167" fontId="2" fillId="0" borderId="3" xfId="2" applyNumberFormat="1" applyBorder="1" applyAlignment="1">
      <alignment horizontal="center" vertical="center"/>
    </xf>
    <xf numFmtId="14" fontId="2" fillId="0" borderId="3" xfId="2" applyNumberForma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 vertical="center"/>
    </xf>
    <xf numFmtId="0" fontId="2" fillId="0" borderId="3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/>
    </xf>
  </cellXfs>
  <cellStyles count="10">
    <cellStyle name="Moeda 2" xfId="7" xr:uid="{6F3DF74B-83FE-48E8-B7D2-1871FC592213}"/>
    <cellStyle name="Moeda 2 2" xfId="9" xr:uid="{EEA1B4FD-6A21-4566-8257-FCE07056BD95}"/>
    <cellStyle name="Moeda 3" xfId="4" xr:uid="{808B5339-4C0D-46E1-8635-0F69445771DA}"/>
    <cellStyle name="Moeda 4" xfId="8" xr:uid="{E1BD3390-A111-4BA5-A965-1BE8CDCD7085}"/>
    <cellStyle name="Normal" xfId="0" builtinId="0"/>
    <cellStyle name="Normal 2" xfId="2" xr:uid="{1465AF81-0025-41F7-A8A9-10FB7BAC5101}"/>
    <cellStyle name="Normal 2 2" xfId="5" xr:uid="{BFAE33D4-1961-435A-A000-505E248F19CB}"/>
    <cellStyle name="Porcentagem 2" xfId="3" xr:uid="{947EA1A2-51CE-4182-9FCF-CB917206EB31}"/>
    <cellStyle name="Vírgula" xfId="1" builtinId="3"/>
    <cellStyle name="Vírgula 2" xfId="6" xr:uid="{35C80681-BE1B-49AA-B9E8-8B152FB6DE6A}"/>
  </cellStyles>
  <dxfs count="0"/>
  <tableStyles count="1" defaultTableStyle="TableStyleMedium9" defaultPivotStyle="PivotStyleLight16">
    <tableStyle name="Invisible" pivot="0" table="0" count="0" xr9:uid="{C70E9180-F66C-4775-A6BD-BFD860EA3F7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6E54-907E-4A93-9881-82D4BFE37485}">
  <sheetPr>
    <pageSetUpPr fitToPage="1"/>
  </sheetPr>
  <dimension ref="B1:M130"/>
  <sheetViews>
    <sheetView showGridLines="0" tabSelected="1" zoomScale="85" zoomScaleNormal="85" workbookViewId="0">
      <selection activeCell="B3" sqref="B3:J3"/>
    </sheetView>
  </sheetViews>
  <sheetFormatPr defaultRowHeight="15" x14ac:dyDescent="0.25"/>
  <cols>
    <col min="2" max="2" width="10.42578125" customWidth="1"/>
    <col min="3" max="3" width="49.5703125" bestFit="1" customWidth="1"/>
    <col min="8" max="8" width="9" bestFit="1" customWidth="1"/>
    <col min="9" max="9" width="9.42578125" bestFit="1" customWidth="1"/>
    <col min="10" max="10" width="23.5703125" customWidth="1"/>
    <col min="11" max="11" width="11.85546875" bestFit="1" customWidth="1"/>
    <col min="12" max="12" width="25.85546875" style="31" customWidth="1"/>
    <col min="13" max="13" width="63.42578125" style="31" customWidth="1"/>
  </cols>
  <sheetData>
    <row r="1" spans="2:10" ht="20.100000000000001" customHeight="1" x14ac:dyDescent="0.25">
      <c r="B1" s="82" t="s">
        <v>173</v>
      </c>
      <c r="C1" s="82"/>
      <c r="D1" s="82"/>
      <c r="E1" s="82"/>
      <c r="F1" s="82"/>
      <c r="G1" s="82"/>
      <c r="H1" s="82"/>
      <c r="I1" s="82"/>
      <c r="J1" s="82"/>
    </row>
    <row r="2" spans="2:10" ht="20.100000000000001" customHeight="1" x14ac:dyDescent="0.25">
      <c r="B2" s="83"/>
      <c r="C2" s="83"/>
      <c r="D2" s="83"/>
      <c r="E2" s="83"/>
      <c r="F2" s="83"/>
      <c r="G2" s="83"/>
      <c r="H2" s="83"/>
      <c r="I2" s="83"/>
      <c r="J2" s="83"/>
    </row>
    <row r="3" spans="2:10" ht="20.100000000000001" customHeight="1" x14ac:dyDescent="0.25">
      <c r="B3" s="84" t="s">
        <v>172</v>
      </c>
      <c r="C3" s="84"/>
      <c r="D3" s="84"/>
      <c r="E3" s="84"/>
      <c r="F3" s="84"/>
      <c r="G3" s="84"/>
      <c r="H3" s="84"/>
      <c r="I3" s="84"/>
      <c r="J3" s="84"/>
    </row>
    <row r="4" spans="2:10" ht="20.100000000000001" customHeight="1" x14ac:dyDescent="0.25">
      <c r="B4" s="84"/>
      <c r="C4" s="84"/>
      <c r="D4" s="84"/>
      <c r="E4" s="84"/>
      <c r="F4" s="84"/>
      <c r="G4" s="84"/>
      <c r="H4" s="84"/>
      <c r="I4" s="84"/>
      <c r="J4" s="84"/>
    </row>
    <row r="5" spans="2:10" ht="20.100000000000001" customHeight="1" x14ac:dyDescent="0.25">
      <c r="B5" s="78"/>
      <c r="C5" s="78"/>
      <c r="D5" s="78"/>
      <c r="E5" s="78"/>
      <c r="F5" s="78"/>
      <c r="G5" s="78"/>
      <c r="H5" s="78"/>
      <c r="I5" s="78"/>
      <c r="J5" s="78"/>
    </row>
    <row r="6" spans="2:10" ht="20.100000000000001" customHeight="1" x14ac:dyDescent="0.25">
      <c r="B6" s="85" t="s">
        <v>157</v>
      </c>
      <c r="C6" s="85"/>
      <c r="D6" s="85"/>
      <c r="E6" s="85"/>
      <c r="F6" s="85"/>
      <c r="G6" s="85"/>
      <c r="H6" s="85"/>
      <c r="I6" s="85"/>
      <c r="J6" s="85"/>
    </row>
    <row r="7" spans="2:10" ht="20.100000000000001" customHeight="1" x14ac:dyDescent="0.25">
      <c r="B7" s="87"/>
      <c r="C7" s="87"/>
      <c r="D7" s="87"/>
      <c r="E7" s="87"/>
      <c r="F7" s="87"/>
      <c r="G7" s="87"/>
      <c r="H7" s="87"/>
      <c r="I7" s="87"/>
      <c r="J7" s="87"/>
    </row>
    <row r="8" spans="2:10" ht="20.100000000000001" customHeight="1" x14ac:dyDescent="0.25">
      <c r="B8" s="58" t="s">
        <v>21</v>
      </c>
      <c r="C8" s="58"/>
      <c r="D8" s="58"/>
      <c r="E8" s="58"/>
      <c r="F8" s="58"/>
      <c r="G8" s="58"/>
      <c r="H8" s="58"/>
      <c r="I8" s="58"/>
      <c r="J8" s="58"/>
    </row>
    <row r="9" spans="2:10" ht="20.100000000000001" customHeight="1" x14ac:dyDescent="0.25">
      <c r="B9" s="1" t="s">
        <v>0</v>
      </c>
      <c r="C9" s="55" t="s">
        <v>22</v>
      </c>
      <c r="D9" s="55"/>
      <c r="E9" s="55"/>
      <c r="F9" s="55"/>
      <c r="G9" s="55"/>
      <c r="H9" s="55"/>
      <c r="I9" s="81" t="s">
        <v>165</v>
      </c>
      <c r="J9" s="79"/>
    </row>
    <row r="10" spans="2:10" ht="20.100000000000001" customHeight="1" x14ac:dyDescent="0.25">
      <c r="B10" s="1" t="s">
        <v>1</v>
      </c>
      <c r="C10" s="55" t="s">
        <v>23</v>
      </c>
      <c r="D10" s="55"/>
      <c r="E10" s="55"/>
      <c r="F10" s="55"/>
      <c r="G10" s="55"/>
      <c r="H10" s="55"/>
      <c r="I10" s="79" t="s">
        <v>159</v>
      </c>
      <c r="J10" s="79"/>
    </row>
    <row r="11" spans="2:10" ht="20.100000000000001" customHeight="1" x14ac:dyDescent="0.25">
      <c r="B11" s="1" t="s">
        <v>2</v>
      </c>
      <c r="C11" s="55" t="s">
        <v>24</v>
      </c>
      <c r="D11" s="55"/>
      <c r="E11" s="55"/>
      <c r="F11" s="55"/>
      <c r="G11" s="55"/>
      <c r="H11" s="55"/>
      <c r="I11" s="86" t="s">
        <v>166</v>
      </c>
      <c r="J11" s="79"/>
    </row>
    <row r="12" spans="2:10" ht="20.100000000000001" customHeight="1" x14ac:dyDescent="0.25">
      <c r="B12" s="1" t="s">
        <v>3</v>
      </c>
      <c r="C12" s="55" t="s">
        <v>25</v>
      </c>
      <c r="D12" s="55"/>
      <c r="E12" s="55"/>
      <c r="F12" s="55"/>
      <c r="G12" s="55"/>
      <c r="H12" s="55"/>
      <c r="I12" s="79">
        <v>60</v>
      </c>
      <c r="J12" s="79"/>
    </row>
    <row r="13" spans="2:10" ht="20.100000000000001" customHeight="1" x14ac:dyDescent="0.25">
      <c r="B13" s="2"/>
      <c r="C13" s="3"/>
      <c r="D13" s="3"/>
      <c r="E13" s="3"/>
      <c r="F13" s="3"/>
      <c r="G13" s="3"/>
      <c r="H13" s="3"/>
      <c r="I13" s="2"/>
      <c r="J13" s="2"/>
    </row>
    <row r="14" spans="2:10" ht="20.100000000000001" customHeight="1" x14ac:dyDescent="0.25">
      <c r="B14" s="58" t="s">
        <v>4</v>
      </c>
      <c r="C14" s="58"/>
      <c r="D14" s="58"/>
      <c r="E14" s="58"/>
      <c r="F14" s="58"/>
      <c r="G14" s="58"/>
      <c r="H14" s="58"/>
      <c r="I14" s="58"/>
      <c r="J14" s="58"/>
    </row>
    <row r="15" spans="2:10" ht="20.100000000000001" customHeight="1" x14ac:dyDescent="0.25">
      <c r="B15" s="79" t="s">
        <v>5</v>
      </c>
      <c r="C15" s="79"/>
      <c r="D15" s="79" t="s">
        <v>6</v>
      </c>
      <c r="E15" s="79"/>
      <c r="F15" s="79" t="s">
        <v>26</v>
      </c>
      <c r="G15" s="79"/>
      <c r="H15" s="79"/>
      <c r="I15" s="79"/>
      <c r="J15" s="79"/>
    </row>
    <row r="16" spans="2:10" ht="20.100000000000001" customHeight="1" x14ac:dyDescent="0.25">
      <c r="B16" s="79" t="s">
        <v>114</v>
      </c>
      <c r="C16" s="79"/>
      <c r="D16" s="79" t="s">
        <v>20</v>
      </c>
      <c r="E16" s="79"/>
      <c r="F16" s="79">
        <v>1</v>
      </c>
      <c r="G16" s="79"/>
      <c r="H16" s="79"/>
      <c r="I16" s="79"/>
      <c r="J16" s="79"/>
    </row>
    <row r="17" spans="2:13" ht="20.100000000000001" customHeight="1" x14ac:dyDescent="0.25">
      <c r="B17" s="2"/>
      <c r="C17" s="3"/>
      <c r="D17" s="3"/>
      <c r="E17" s="3"/>
      <c r="F17" s="3"/>
      <c r="G17" s="3"/>
      <c r="H17" s="3"/>
      <c r="I17" s="2"/>
      <c r="J17" s="2"/>
    </row>
    <row r="18" spans="2:13" ht="20.100000000000001" customHeight="1" x14ac:dyDescent="0.25">
      <c r="B18" s="58" t="s">
        <v>27</v>
      </c>
      <c r="C18" s="58"/>
      <c r="D18" s="58"/>
      <c r="E18" s="58"/>
      <c r="F18" s="58"/>
      <c r="G18" s="58"/>
      <c r="H18" s="58"/>
      <c r="I18" s="58"/>
      <c r="J18" s="58"/>
    </row>
    <row r="19" spans="2:13" ht="20.100000000000001" customHeight="1" x14ac:dyDescent="0.25">
      <c r="B19" s="1">
        <v>1</v>
      </c>
      <c r="C19" s="55" t="s">
        <v>7</v>
      </c>
      <c r="D19" s="55"/>
      <c r="E19" s="55"/>
      <c r="F19" s="55"/>
      <c r="G19" s="55"/>
      <c r="H19" s="55"/>
      <c r="I19" s="79" t="s">
        <v>115</v>
      </c>
      <c r="J19" s="79"/>
    </row>
    <row r="20" spans="2:13" ht="20.100000000000001" customHeight="1" x14ac:dyDescent="0.25">
      <c r="B20" s="1">
        <v>2</v>
      </c>
      <c r="C20" s="55" t="s">
        <v>28</v>
      </c>
      <c r="D20" s="55"/>
      <c r="E20" s="55"/>
      <c r="F20" s="55"/>
      <c r="G20" s="55"/>
      <c r="H20" s="55"/>
      <c r="I20" s="79" t="s">
        <v>109</v>
      </c>
      <c r="J20" s="79"/>
    </row>
    <row r="21" spans="2:13" ht="20.100000000000001" customHeight="1" x14ac:dyDescent="0.25">
      <c r="B21" s="1">
        <v>3</v>
      </c>
      <c r="C21" s="55" t="s">
        <v>29</v>
      </c>
      <c r="D21" s="55"/>
      <c r="E21" s="55"/>
      <c r="F21" s="55"/>
      <c r="G21" s="55"/>
      <c r="H21" s="55"/>
      <c r="I21" s="80">
        <v>1717.2</v>
      </c>
      <c r="J21" s="79"/>
    </row>
    <row r="22" spans="2:13" ht="20.100000000000001" customHeight="1" x14ac:dyDescent="0.25">
      <c r="B22" s="1">
        <v>4</v>
      </c>
      <c r="C22" s="55" t="s">
        <v>8</v>
      </c>
      <c r="D22" s="55"/>
      <c r="E22" s="55"/>
      <c r="F22" s="55"/>
      <c r="G22" s="55"/>
      <c r="H22" s="55"/>
      <c r="I22" s="56" t="s">
        <v>161</v>
      </c>
      <c r="J22" s="56"/>
    </row>
    <row r="23" spans="2:13" ht="20.100000000000001" customHeight="1" x14ac:dyDescent="0.25">
      <c r="B23" s="1">
        <v>5</v>
      </c>
      <c r="C23" s="55" t="s">
        <v>9</v>
      </c>
      <c r="D23" s="55"/>
      <c r="E23" s="55"/>
      <c r="F23" s="55"/>
      <c r="G23" s="55"/>
      <c r="H23" s="55"/>
      <c r="I23" s="81">
        <v>45658</v>
      </c>
      <c r="J23" s="79"/>
    </row>
    <row r="24" spans="2:13" ht="20.100000000000001" customHeight="1" x14ac:dyDescent="0.25">
      <c r="B24" s="78"/>
      <c r="C24" s="78"/>
      <c r="D24" s="78"/>
      <c r="E24" s="78"/>
      <c r="F24" s="78"/>
      <c r="G24" s="78"/>
      <c r="H24" s="78"/>
      <c r="I24" s="78"/>
      <c r="J24" s="78"/>
    </row>
    <row r="25" spans="2:13" ht="20.100000000000001" customHeight="1" x14ac:dyDescent="0.25">
      <c r="B25" s="63" t="s">
        <v>30</v>
      </c>
      <c r="C25" s="63"/>
      <c r="D25" s="63"/>
      <c r="E25" s="63"/>
      <c r="F25" s="63"/>
      <c r="G25" s="63"/>
      <c r="H25" s="63"/>
      <c r="I25" s="63"/>
      <c r="J25" s="63"/>
    </row>
    <row r="26" spans="2:13" ht="20.100000000000001" customHeight="1" x14ac:dyDescent="0.25">
      <c r="B26" s="4">
        <v>1</v>
      </c>
      <c r="C26" s="56" t="s">
        <v>31</v>
      </c>
      <c r="D26" s="56"/>
      <c r="E26" s="56"/>
      <c r="F26" s="56"/>
      <c r="G26" s="56"/>
      <c r="H26" s="56"/>
      <c r="I26" s="4" t="s">
        <v>18</v>
      </c>
      <c r="J26" s="4" t="s">
        <v>32</v>
      </c>
      <c r="L26" s="32" t="s">
        <v>116</v>
      </c>
      <c r="M26" s="32" t="s">
        <v>117</v>
      </c>
    </row>
    <row r="27" spans="2:13" ht="20.100000000000001" customHeight="1" x14ac:dyDescent="0.25">
      <c r="B27" s="4" t="s">
        <v>0</v>
      </c>
      <c r="C27" s="55" t="s">
        <v>10</v>
      </c>
      <c r="D27" s="55"/>
      <c r="E27" s="55"/>
      <c r="F27" s="55"/>
      <c r="G27" s="55"/>
      <c r="H27" s="55"/>
      <c r="I27" s="16">
        <v>1</v>
      </c>
      <c r="J27" s="5">
        <v>1717.2</v>
      </c>
      <c r="L27" s="33"/>
      <c r="M27" s="51" t="s">
        <v>167</v>
      </c>
    </row>
    <row r="28" spans="2:13" ht="20.100000000000001" customHeight="1" x14ac:dyDescent="0.25">
      <c r="B28" s="4" t="s">
        <v>1</v>
      </c>
      <c r="C28" s="55" t="s">
        <v>33</v>
      </c>
      <c r="D28" s="55"/>
      <c r="E28" s="55"/>
      <c r="F28" s="55"/>
      <c r="G28" s="55"/>
      <c r="H28" s="55"/>
      <c r="I28" s="6"/>
      <c r="J28" s="5">
        <v>0</v>
      </c>
    </row>
    <row r="29" spans="2:13" ht="20.100000000000001" customHeight="1" x14ac:dyDescent="0.25">
      <c r="B29" s="4" t="s">
        <v>2</v>
      </c>
      <c r="C29" s="55" t="s">
        <v>34</v>
      </c>
      <c r="D29" s="55"/>
      <c r="E29" s="55"/>
      <c r="F29" s="55"/>
      <c r="G29" s="55"/>
      <c r="H29" s="55"/>
      <c r="I29" s="6"/>
      <c r="J29" s="5">
        <v>0</v>
      </c>
    </row>
    <row r="30" spans="2:13" ht="20.100000000000001" customHeight="1" x14ac:dyDescent="0.25">
      <c r="B30" s="4" t="s">
        <v>3</v>
      </c>
      <c r="C30" s="55" t="s">
        <v>35</v>
      </c>
      <c r="D30" s="55"/>
      <c r="E30" s="55"/>
      <c r="F30" s="55"/>
      <c r="G30" s="55"/>
      <c r="H30" s="55"/>
      <c r="I30" s="6"/>
      <c r="J30" s="5">
        <v>0</v>
      </c>
      <c r="K30" s="31"/>
    </row>
    <row r="31" spans="2:13" ht="20.100000000000001" customHeight="1" x14ac:dyDescent="0.25">
      <c r="B31" s="4" t="s">
        <v>11</v>
      </c>
      <c r="C31" s="55" t="s">
        <v>36</v>
      </c>
      <c r="D31" s="55"/>
      <c r="E31" s="55"/>
      <c r="F31" s="55"/>
      <c r="G31" s="55"/>
      <c r="H31" s="55"/>
      <c r="I31" s="7"/>
      <c r="J31" s="5">
        <v>0</v>
      </c>
    </row>
    <row r="32" spans="2:13" ht="20.100000000000001" customHeight="1" x14ac:dyDescent="0.25">
      <c r="B32" s="4" t="s">
        <v>12</v>
      </c>
      <c r="C32" s="55" t="s">
        <v>151</v>
      </c>
      <c r="D32" s="55"/>
      <c r="E32" s="55"/>
      <c r="F32" s="55"/>
      <c r="G32" s="55"/>
      <c r="H32" s="55"/>
      <c r="I32" s="6">
        <v>0.2</v>
      </c>
      <c r="J32" s="5">
        <f>TRUNC(J27*I32,2)</f>
        <v>343.44</v>
      </c>
      <c r="L32" s="33"/>
      <c r="M32" s="51" t="s">
        <v>168</v>
      </c>
    </row>
    <row r="33" spans="2:13" ht="20.100000000000001" customHeight="1" x14ac:dyDescent="0.25">
      <c r="B33" s="56" t="s">
        <v>37</v>
      </c>
      <c r="C33" s="56"/>
      <c r="D33" s="56"/>
      <c r="E33" s="56"/>
      <c r="F33" s="56"/>
      <c r="G33" s="56"/>
      <c r="H33" s="56"/>
      <c r="I33" s="56"/>
      <c r="J33" s="8">
        <f>SUM(J27:J32)</f>
        <v>2060.64</v>
      </c>
    </row>
    <row r="34" spans="2:13" ht="20.100000000000001" customHeight="1" x14ac:dyDescent="0.25">
      <c r="B34" s="9"/>
      <c r="C34" s="9"/>
      <c r="D34" s="9"/>
      <c r="E34" s="9"/>
      <c r="F34" s="9"/>
      <c r="G34" s="9"/>
      <c r="H34" s="9"/>
      <c r="I34" s="9"/>
      <c r="J34" s="10"/>
    </row>
    <row r="35" spans="2:13" ht="20.100000000000001" customHeight="1" x14ac:dyDescent="0.25">
      <c r="B35" s="63" t="s">
        <v>38</v>
      </c>
      <c r="C35" s="63"/>
      <c r="D35" s="63"/>
      <c r="E35" s="63"/>
      <c r="F35" s="63"/>
      <c r="G35" s="63"/>
      <c r="H35" s="63"/>
      <c r="I35" s="63"/>
      <c r="J35" s="63"/>
    </row>
    <row r="36" spans="2:13" ht="20.100000000000001" customHeight="1" x14ac:dyDescent="0.25">
      <c r="B36" s="76" t="s">
        <v>39</v>
      </c>
      <c r="C36" s="76"/>
      <c r="D36" s="76"/>
      <c r="E36" s="76"/>
      <c r="F36" s="76"/>
      <c r="G36" s="76"/>
      <c r="H36" s="76"/>
      <c r="I36" s="25" t="s">
        <v>18</v>
      </c>
      <c r="J36" s="25" t="s">
        <v>32</v>
      </c>
      <c r="L36" s="32" t="s">
        <v>116</v>
      </c>
      <c r="M36" s="32" t="s">
        <v>117</v>
      </c>
    </row>
    <row r="37" spans="2:13" ht="20.100000000000001" customHeight="1" x14ac:dyDescent="0.25">
      <c r="B37" s="4" t="s">
        <v>0</v>
      </c>
      <c r="C37" s="55" t="s">
        <v>40</v>
      </c>
      <c r="D37" s="55"/>
      <c r="E37" s="55"/>
      <c r="F37" s="55"/>
      <c r="G37" s="55"/>
      <c r="H37" s="55"/>
      <c r="I37" s="11">
        <v>8.3333000000000004E-2</v>
      </c>
      <c r="J37" s="5">
        <f>TRUNC($J$33*I37,2)</f>
        <v>171.71</v>
      </c>
      <c r="K37" s="29"/>
      <c r="L37" s="43"/>
      <c r="M37" s="46" t="s">
        <v>118</v>
      </c>
    </row>
    <row r="38" spans="2:13" ht="20.100000000000001" customHeight="1" x14ac:dyDescent="0.25">
      <c r="B38" s="4" t="s">
        <v>1</v>
      </c>
      <c r="C38" s="55" t="s">
        <v>41</v>
      </c>
      <c r="D38" s="55"/>
      <c r="E38" s="55"/>
      <c r="F38" s="55"/>
      <c r="G38" s="55"/>
      <c r="H38" s="55"/>
      <c r="I38" s="12">
        <v>0.121</v>
      </c>
      <c r="J38" s="5">
        <f>TRUNC($J$33*I38,2)</f>
        <v>249.33</v>
      </c>
      <c r="K38" s="29"/>
      <c r="L38" s="53" t="s">
        <v>119</v>
      </c>
      <c r="M38" s="46" t="s">
        <v>120</v>
      </c>
    </row>
    <row r="39" spans="2:13" ht="20.100000000000001" customHeight="1" x14ac:dyDescent="0.25">
      <c r="B39" s="56" t="s">
        <v>42</v>
      </c>
      <c r="C39" s="56"/>
      <c r="D39" s="56"/>
      <c r="E39" s="56"/>
      <c r="F39" s="56"/>
      <c r="G39" s="56"/>
      <c r="H39" s="56"/>
      <c r="I39" s="13">
        <f>SUM(I37:I38)</f>
        <v>0.20433299999999999</v>
      </c>
      <c r="J39" s="8">
        <f>SUM(J37:J38)</f>
        <v>421.04</v>
      </c>
      <c r="K39" s="30"/>
    </row>
    <row r="40" spans="2:13" ht="80.099999999999994" customHeight="1" x14ac:dyDescent="0.25">
      <c r="B40" s="77"/>
      <c r="C40" s="77"/>
      <c r="D40" s="77"/>
      <c r="E40" s="77"/>
      <c r="F40" s="77"/>
      <c r="G40" s="77"/>
      <c r="H40" s="77"/>
      <c r="I40" s="77"/>
      <c r="J40" s="77"/>
    </row>
    <row r="41" spans="2:13" ht="18.95" customHeight="1" x14ac:dyDescent="0.25">
      <c r="B41" s="76" t="s">
        <v>43</v>
      </c>
      <c r="C41" s="76"/>
      <c r="D41" s="76"/>
      <c r="E41" s="76"/>
      <c r="F41" s="76"/>
      <c r="G41" s="76"/>
      <c r="H41" s="76"/>
      <c r="I41" s="25" t="s">
        <v>18</v>
      </c>
      <c r="J41" s="25" t="s">
        <v>32</v>
      </c>
      <c r="L41" s="32" t="s">
        <v>116</v>
      </c>
      <c r="M41" s="32" t="s">
        <v>117</v>
      </c>
    </row>
    <row r="42" spans="2:13" ht="18.95" customHeight="1" x14ac:dyDescent="0.25">
      <c r="B42" s="4" t="s">
        <v>0</v>
      </c>
      <c r="C42" s="55" t="s">
        <v>44</v>
      </c>
      <c r="D42" s="55"/>
      <c r="E42" s="55"/>
      <c r="F42" s="55"/>
      <c r="G42" s="55"/>
      <c r="H42" s="55"/>
      <c r="I42" s="11">
        <v>0.2</v>
      </c>
      <c r="J42" s="5">
        <f>TRUNC(($J$33+$J$39)*$I$42,2)</f>
        <v>496.33</v>
      </c>
      <c r="L42" s="43"/>
      <c r="M42" s="52" t="s">
        <v>121</v>
      </c>
    </row>
    <row r="43" spans="2:13" ht="18.95" customHeight="1" x14ac:dyDescent="0.25">
      <c r="B43" s="4" t="s">
        <v>1</v>
      </c>
      <c r="C43" s="55" t="s">
        <v>45</v>
      </c>
      <c r="D43" s="55"/>
      <c r="E43" s="55"/>
      <c r="F43" s="55"/>
      <c r="G43" s="55"/>
      <c r="H43" s="55"/>
      <c r="I43" s="11">
        <v>2.5000000000000001E-2</v>
      </c>
      <c r="J43" s="5">
        <f>TRUNC(($J$33+$J$39)*$I$43,2)</f>
        <v>62.04</v>
      </c>
      <c r="L43" s="43"/>
      <c r="M43" s="52" t="s">
        <v>122</v>
      </c>
    </row>
    <row r="44" spans="2:13" ht="18.95" customHeight="1" x14ac:dyDescent="0.25">
      <c r="B44" s="4" t="s">
        <v>2</v>
      </c>
      <c r="C44" s="55" t="s">
        <v>46</v>
      </c>
      <c r="D44" s="55"/>
      <c r="E44" s="55"/>
      <c r="F44" s="55"/>
      <c r="G44" s="55"/>
      <c r="H44" s="55"/>
      <c r="I44" s="11">
        <v>0.03</v>
      </c>
      <c r="J44" s="5">
        <f>TRUNC(($J$33+$J$39)*$I$44,2)</f>
        <v>74.45</v>
      </c>
      <c r="L44" s="53" t="s">
        <v>123</v>
      </c>
      <c r="M44" s="52" t="s">
        <v>124</v>
      </c>
    </row>
    <row r="45" spans="2:13" ht="18.95" customHeight="1" x14ac:dyDescent="0.25">
      <c r="B45" s="4" t="s">
        <v>3</v>
      </c>
      <c r="C45" s="55" t="s">
        <v>47</v>
      </c>
      <c r="D45" s="55"/>
      <c r="E45" s="55"/>
      <c r="F45" s="55"/>
      <c r="G45" s="55"/>
      <c r="H45" s="55"/>
      <c r="I45" s="11">
        <v>1.4999999999999999E-2</v>
      </c>
      <c r="J45" s="5">
        <f>TRUNC(($J$33+$J$39)*$I$45,2)</f>
        <v>37.22</v>
      </c>
      <c r="L45" s="43"/>
      <c r="M45" s="52" t="s">
        <v>125</v>
      </c>
    </row>
    <row r="46" spans="2:13" ht="18.95" customHeight="1" x14ac:dyDescent="0.25">
      <c r="B46" s="4" t="s">
        <v>11</v>
      </c>
      <c r="C46" s="55" t="s">
        <v>48</v>
      </c>
      <c r="D46" s="55"/>
      <c r="E46" s="55"/>
      <c r="F46" s="55"/>
      <c r="G46" s="55"/>
      <c r="H46" s="55"/>
      <c r="I46" s="11">
        <v>0.01</v>
      </c>
      <c r="J46" s="5">
        <f>TRUNC(($J$33+$J$39)*$I$46,2)</f>
        <v>24.81</v>
      </c>
      <c r="L46" s="43"/>
      <c r="M46" s="52" t="s">
        <v>126</v>
      </c>
    </row>
    <row r="47" spans="2:13" ht="18.95" customHeight="1" x14ac:dyDescent="0.25">
      <c r="B47" s="4" t="s">
        <v>12</v>
      </c>
      <c r="C47" s="55" t="s">
        <v>49</v>
      </c>
      <c r="D47" s="55"/>
      <c r="E47" s="55"/>
      <c r="F47" s="55"/>
      <c r="G47" s="55"/>
      <c r="H47" s="55"/>
      <c r="I47" s="11">
        <v>6.0000000000000001E-3</v>
      </c>
      <c r="J47" s="5">
        <f>TRUNC(($J$33+$J$39)*$I$47,2)</f>
        <v>14.89</v>
      </c>
      <c r="L47" s="43"/>
      <c r="M47" s="54" t="s">
        <v>127</v>
      </c>
    </row>
    <row r="48" spans="2:13" ht="18.95" customHeight="1" x14ac:dyDescent="0.25">
      <c r="B48" s="4" t="s">
        <v>13</v>
      </c>
      <c r="C48" s="55" t="s">
        <v>50</v>
      </c>
      <c r="D48" s="55"/>
      <c r="E48" s="55"/>
      <c r="F48" s="55"/>
      <c r="G48" s="55"/>
      <c r="H48" s="55"/>
      <c r="I48" s="11">
        <v>2E-3</v>
      </c>
      <c r="J48" s="5">
        <f>TRUNC(($J$33+$J$39)*$I$48,2)</f>
        <v>4.96</v>
      </c>
      <c r="L48" s="43"/>
      <c r="M48" s="52" t="s">
        <v>126</v>
      </c>
    </row>
    <row r="49" spans="2:13" ht="18.95" customHeight="1" x14ac:dyDescent="0.25">
      <c r="B49" s="4" t="s">
        <v>14</v>
      </c>
      <c r="C49" s="55" t="s">
        <v>51</v>
      </c>
      <c r="D49" s="55"/>
      <c r="E49" s="55"/>
      <c r="F49" s="55"/>
      <c r="G49" s="55"/>
      <c r="H49" s="55"/>
      <c r="I49" s="11">
        <v>0.08</v>
      </c>
      <c r="J49" s="5">
        <f>TRUNC(($J$33+$J$39)*$I$49,2)</f>
        <v>198.53</v>
      </c>
      <c r="L49" s="43"/>
      <c r="M49" s="52" t="s">
        <v>128</v>
      </c>
    </row>
    <row r="50" spans="2:13" ht="18.95" customHeight="1" x14ac:dyDescent="0.25">
      <c r="B50" s="56" t="s">
        <v>52</v>
      </c>
      <c r="C50" s="56"/>
      <c r="D50" s="56"/>
      <c r="E50" s="56"/>
      <c r="F50" s="56"/>
      <c r="G50" s="56"/>
      <c r="H50" s="56"/>
      <c r="I50" s="13">
        <f>SUM(I42:I49)</f>
        <v>0.36800000000000005</v>
      </c>
      <c r="J50" s="8">
        <f>SUM(J42:J49)</f>
        <v>913.23</v>
      </c>
    </row>
    <row r="51" spans="2:13" ht="18.95" customHeight="1" x14ac:dyDescent="0.25">
      <c r="B51" s="75"/>
      <c r="C51" s="70"/>
      <c r="D51" s="70"/>
      <c r="E51" s="70"/>
      <c r="F51" s="70"/>
      <c r="G51" s="70"/>
      <c r="H51" s="70"/>
      <c r="I51" s="70"/>
      <c r="J51" s="71"/>
    </row>
    <row r="52" spans="2:13" ht="18.95" customHeight="1" x14ac:dyDescent="0.25">
      <c r="B52" s="76" t="s">
        <v>53</v>
      </c>
      <c r="C52" s="76"/>
      <c r="D52" s="76"/>
      <c r="E52" s="76"/>
      <c r="F52" s="76"/>
      <c r="G52" s="76"/>
      <c r="H52" s="76"/>
      <c r="I52" s="26"/>
      <c r="J52" s="25" t="s">
        <v>32</v>
      </c>
      <c r="L52" s="32" t="s">
        <v>116</v>
      </c>
      <c r="M52" s="32" t="s">
        <v>117</v>
      </c>
    </row>
    <row r="53" spans="2:13" ht="18.95" customHeight="1" x14ac:dyDescent="0.25">
      <c r="B53" s="4" t="s">
        <v>0</v>
      </c>
      <c r="C53" s="61" t="s">
        <v>158</v>
      </c>
      <c r="D53" s="61"/>
      <c r="E53" s="61"/>
      <c r="F53" s="61"/>
      <c r="G53" s="61"/>
      <c r="H53" s="61"/>
      <c r="I53" s="1" t="s">
        <v>54</v>
      </c>
      <c r="J53" s="14">
        <f>TRUNC((6*2*22)-(6%*J27),2)</f>
        <v>160.96</v>
      </c>
      <c r="L53" s="50" t="s">
        <v>149</v>
      </c>
      <c r="M53" s="50" t="s">
        <v>148</v>
      </c>
    </row>
    <row r="54" spans="2:13" ht="18.95" customHeight="1" x14ac:dyDescent="0.25">
      <c r="B54" s="4" t="s">
        <v>1</v>
      </c>
      <c r="C54" s="61" t="s">
        <v>155</v>
      </c>
      <c r="D54" s="61"/>
      <c r="E54" s="61"/>
      <c r="F54" s="61"/>
      <c r="G54" s="61"/>
      <c r="H54" s="61"/>
      <c r="I54" s="1" t="s">
        <v>54</v>
      </c>
      <c r="J54" s="14">
        <f>TRUNC(((19.77-1.32)*22)+144.68,2)</f>
        <v>550.58000000000004</v>
      </c>
      <c r="L54" s="51" t="s">
        <v>150</v>
      </c>
      <c r="M54" s="51" t="s">
        <v>152</v>
      </c>
    </row>
    <row r="55" spans="2:13" ht="18.95" customHeight="1" x14ac:dyDescent="0.25">
      <c r="B55" s="4" t="s">
        <v>2</v>
      </c>
      <c r="C55" s="72" t="s">
        <v>156</v>
      </c>
      <c r="D55" s="73"/>
      <c r="E55" s="73"/>
      <c r="F55" s="73"/>
      <c r="G55" s="73"/>
      <c r="H55" s="74"/>
      <c r="I55" s="1" t="s">
        <v>54</v>
      </c>
      <c r="J55" s="14">
        <v>15.96</v>
      </c>
      <c r="L55" s="40"/>
      <c r="M55" s="51" t="s">
        <v>153</v>
      </c>
    </row>
    <row r="56" spans="2:13" ht="18.95" customHeight="1" x14ac:dyDescent="0.25">
      <c r="B56" s="4" t="s">
        <v>3</v>
      </c>
      <c r="C56" s="61" t="s">
        <v>113</v>
      </c>
      <c r="D56" s="61"/>
      <c r="E56" s="61"/>
      <c r="F56" s="61"/>
      <c r="G56" s="61"/>
      <c r="H56" s="61"/>
      <c r="I56" s="1" t="s">
        <v>54</v>
      </c>
      <c r="J56" s="14">
        <v>35.33</v>
      </c>
      <c r="L56" s="43"/>
      <c r="M56" s="51" t="s">
        <v>154</v>
      </c>
    </row>
    <row r="57" spans="2:13" ht="18.95" customHeight="1" x14ac:dyDescent="0.25">
      <c r="B57" s="4" t="s">
        <v>11</v>
      </c>
      <c r="C57" s="72" t="s">
        <v>55</v>
      </c>
      <c r="D57" s="73"/>
      <c r="E57" s="73"/>
      <c r="F57" s="73"/>
      <c r="G57" s="73"/>
      <c r="H57" s="74"/>
      <c r="I57" s="1" t="s">
        <v>54</v>
      </c>
      <c r="J57" s="14">
        <v>0</v>
      </c>
    </row>
    <row r="58" spans="2:13" ht="18.95" customHeight="1" x14ac:dyDescent="0.25">
      <c r="B58" s="4" t="s">
        <v>12</v>
      </c>
      <c r="C58" s="61" t="s">
        <v>15</v>
      </c>
      <c r="D58" s="61"/>
      <c r="E58" s="61"/>
      <c r="F58" s="61"/>
      <c r="G58" s="61"/>
      <c r="H58" s="61"/>
      <c r="I58" s="1" t="s">
        <v>54</v>
      </c>
      <c r="J58" s="14">
        <v>0</v>
      </c>
    </row>
    <row r="59" spans="2:13" ht="18.95" customHeight="1" x14ac:dyDescent="0.25">
      <c r="B59" s="56" t="s">
        <v>56</v>
      </c>
      <c r="C59" s="56"/>
      <c r="D59" s="56"/>
      <c r="E59" s="56"/>
      <c r="F59" s="56"/>
      <c r="G59" s="56"/>
      <c r="H59" s="56"/>
      <c r="I59" s="56"/>
      <c r="J59" s="8">
        <f>SUM(J53:J58)</f>
        <v>762.83000000000015</v>
      </c>
    </row>
    <row r="60" spans="2:13" ht="18.95" customHeight="1" x14ac:dyDescent="0.25">
      <c r="B60" s="70"/>
      <c r="C60" s="70"/>
      <c r="D60" s="70"/>
      <c r="E60" s="70"/>
      <c r="F60" s="70"/>
      <c r="G60" s="70"/>
      <c r="H60" s="70"/>
      <c r="I60" s="70"/>
      <c r="J60" s="71"/>
    </row>
    <row r="61" spans="2:13" ht="18.95" customHeight="1" x14ac:dyDescent="0.25">
      <c r="B61" s="58" t="s">
        <v>57</v>
      </c>
      <c r="C61" s="58"/>
      <c r="D61" s="58"/>
      <c r="E61" s="58"/>
      <c r="F61" s="58"/>
      <c r="G61" s="58"/>
      <c r="H61" s="58"/>
      <c r="I61" s="58"/>
      <c r="J61" s="58"/>
    </row>
    <row r="62" spans="2:13" ht="18.95" customHeight="1" x14ac:dyDescent="0.25">
      <c r="B62" s="56" t="s">
        <v>58</v>
      </c>
      <c r="C62" s="56"/>
      <c r="D62" s="56"/>
      <c r="E62" s="56"/>
      <c r="F62" s="56"/>
      <c r="G62" s="56"/>
      <c r="H62" s="56"/>
      <c r="I62" s="56"/>
      <c r="J62" s="4" t="s">
        <v>32</v>
      </c>
    </row>
    <row r="63" spans="2:13" ht="18.95" customHeight="1" x14ac:dyDescent="0.25">
      <c r="B63" s="4" t="s">
        <v>59</v>
      </c>
      <c r="C63" s="55" t="s">
        <v>60</v>
      </c>
      <c r="D63" s="55"/>
      <c r="E63" s="55"/>
      <c r="F63" s="55"/>
      <c r="G63" s="55"/>
      <c r="H63" s="55"/>
      <c r="I63" s="55"/>
      <c r="J63" s="5">
        <f>J39</f>
        <v>421.04</v>
      </c>
    </row>
    <row r="64" spans="2:13" ht="18.95" customHeight="1" x14ac:dyDescent="0.25">
      <c r="B64" s="4" t="s">
        <v>61</v>
      </c>
      <c r="C64" s="55" t="s">
        <v>62</v>
      </c>
      <c r="D64" s="55"/>
      <c r="E64" s="55"/>
      <c r="F64" s="55"/>
      <c r="G64" s="55"/>
      <c r="H64" s="55"/>
      <c r="I64" s="55"/>
      <c r="J64" s="5">
        <f>J50</f>
        <v>913.23</v>
      </c>
    </row>
    <row r="65" spans="2:13" ht="18.95" customHeight="1" x14ac:dyDescent="0.25">
      <c r="B65" s="4" t="s">
        <v>63</v>
      </c>
      <c r="C65" s="55" t="s">
        <v>16</v>
      </c>
      <c r="D65" s="55"/>
      <c r="E65" s="55"/>
      <c r="F65" s="55"/>
      <c r="G65" s="55"/>
      <c r="H65" s="55"/>
      <c r="I65" s="55"/>
      <c r="J65" s="5">
        <f>J59</f>
        <v>762.83000000000015</v>
      </c>
    </row>
    <row r="66" spans="2:13" ht="18.95" customHeight="1" x14ac:dyDescent="0.25">
      <c r="B66" s="56" t="s">
        <v>64</v>
      </c>
      <c r="C66" s="56"/>
      <c r="D66" s="56"/>
      <c r="E66" s="56"/>
      <c r="F66" s="56"/>
      <c r="G66" s="56"/>
      <c r="H66" s="56"/>
      <c r="I66" s="56"/>
      <c r="J66" s="8">
        <f>SUM(J63:J65)</f>
        <v>2097.1000000000004</v>
      </c>
    </row>
    <row r="67" spans="2:13" ht="18.95" customHeight="1" x14ac:dyDescent="0.25">
      <c r="B67" s="69"/>
      <c r="C67" s="62"/>
      <c r="D67" s="62"/>
      <c r="E67" s="62"/>
      <c r="F67" s="62"/>
      <c r="G67" s="62"/>
      <c r="H67" s="62"/>
      <c r="I67" s="62"/>
      <c r="J67" s="62"/>
    </row>
    <row r="68" spans="2:13" ht="18.95" customHeight="1" x14ac:dyDescent="0.25">
      <c r="B68" s="63" t="s">
        <v>65</v>
      </c>
      <c r="C68" s="63"/>
      <c r="D68" s="63"/>
      <c r="E68" s="63"/>
      <c r="F68" s="63"/>
      <c r="G68" s="63"/>
      <c r="H68" s="63"/>
      <c r="I68" s="63"/>
      <c r="J68" s="63"/>
    </row>
    <row r="69" spans="2:13" ht="18.95" customHeight="1" x14ac:dyDescent="0.25">
      <c r="B69" s="4">
        <v>3</v>
      </c>
      <c r="C69" s="56" t="s">
        <v>66</v>
      </c>
      <c r="D69" s="56"/>
      <c r="E69" s="56"/>
      <c r="F69" s="56"/>
      <c r="G69" s="56"/>
      <c r="H69" s="56"/>
      <c r="I69" s="4" t="s">
        <v>18</v>
      </c>
      <c r="J69" s="4" t="s">
        <v>32</v>
      </c>
      <c r="L69" s="32" t="s">
        <v>116</v>
      </c>
      <c r="M69" s="32" t="s">
        <v>117</v>
      </c>
    </row>
    <row r="70" spans="2:13" ht="18.95" customHeight="1" x14ac:dyDescent="0.25">
      <c r="B70" s="4" t="s">
        <v>0</v>
      </c>
      <c r="C70" s="55" t="s">
        <v>67</v>
      </c>
      <c r="D70" s="55"/>
      <c r="E70" s="55"/>
      <c r="F70" s="55"/>
      <c r="G70" s="55"/>
      <c r="H70" s="55"/>
      <c r="I70" s="11">
        <f>(1/12)*5%</f>
        <v>4.1666666666666666E-3</v>
      </c>
      <c r="J70" s="5">
        <f>TRUNC(I70*$J$33,2)</f>
        <v>8.58</v>
      </c>
      <c r="L70" s="45" t="s">
        <v>129</v>
      </c>
      <c r="M70" s="45" t="s">
        <v>130</v>
      </c>
    </row>
    <row r="71" spans="2:13" ht="18.95" customHeight="1" x14ac:dyDescent="0.25">
      <c r="B71" s="4" t="s">
        <v>1</v>
      </c>
      <c r="C71" s="55" t="s">
        <v>68</v>
      </c>
      <c r="D71" s="55"/>
      <c r="E71" s="55"/>
      <c r="F71" s="55"/>
      <c r="G71" s="55"/>
      <c r="H71" s="55"/>
      <c r="I71" s="11">
        <f>I49*I70</f>
        <v>3.3333333333333332E-4</v>
      </c>
      <c r="J71" s="5">
        <f>TRUNC(I71*$J$33,2)</f>
        <v>0.68</v>
      </c>
      <c r="L71" s="45" t="s">
        <v>131</v>
      </c>
      <c r="M71" s="45" t="s">
        <v>132</v>
      </c>
    </row>
    <row r="72" spans="2:13" ht="18.95" customHeight="1" x14ac:dyDescent="0.25">
      <c r="B72" s="4" t="s">
        <v>2</v>
      </c>
      <c r="C72" s="55" t="s">
        <v>69</v>
      </c>
      <c r="D72" s="55"/>
      <c r="E72" s="55"/>
      <c r="F72" s="55"/>
      <c r="G72" s="55"/>
      <c r="H72" s="55"/>
      <c r="I72" s="11">
        <f>((7/30)/12)</f>
        <v>1.9444444444444445E-2</v>
      </c>
      <c r="J72" s="5">
        <f t="shared" ref="J72:J73" si="0">TRUNC(I72*$J$33,2)</f>
        <v>40.06</v>
      </c>
      <c r="L72" s="45" t="s">
        <v>133</v>
      </c>
      <c r="M72" s="45" t="s">
        <v>134</v>
      </c>
    </row>
    <row r="73" spans="2:13" ht="18.95" customHeight="1" x14ac:dyDescent="0.25">
      <c r="B73" s="4" t="s">
        <v>3</v>
      </c>
      <c r="C73" s="55" t="s">
        <v>70</v>
      </c>
      <c r="D73" s="55"/>
      <c r="E73" s="55"/>
      <c r="F73" s="55"/>
      <c r="G73" s="55"/>
      <c r="H73" s="55"/>
      <c r="I73" s="12">
        <f>I50*I72</f>
        <v>7.1555555555555565E-3</v>
      </c>
      <c r="J73" s="5">
        <f t="shared" si="0"/>
        <v>14.74</v>
      </c>
      <c r="L73" s="45" t="s">
        <v>135</v>
      </c>
      <c r="M73" s="47"/>
    </row>
    <row r="74" spans="2:13" ht="18.95" customHeight="1" x14ac:dyDescent="0.25">
      <c r="B74" s="4" t="s">
        <v>11</v>
      </c>
      <c r="C74" s="55" t="s">
        <v>112</v>
      </c>
      <c r="D74" s="55"/>
      <c r="E74" s="55"/>
      <c r="F74" s="55"/>
      <c r="G74" s="55"/>
      <c r="H74" s="55"/>
      <c r="I74" s="11">
        <v>6.6600000000000001E-3</v>
      </c>
      <c r="J74" s="5">
        <f>TRUNC(I74*$J$33,2)</f>
        <v>13.72</v>
      </c>
      <c r="L74" s="48" t="s">
        <v>162</v>
      </c>
      <c r="M74" s="49" t="s">
        <v>163</v>
      </c>
    </row>
    <row r="75" spans="2:13" ht="18.95" customHeight="1" x14ac:dyDescent="0.25">
      <c r="B75" s="56" t="s">
        <v>71</v>
      </c>
      <c r="C75" s="56"/>
      <c r="D75" s="56"/>
      <c r="E75" s="56"/>
      <c r="F75" s="56"/>
      <c r="G75" s="56"/>
      <c r="H75" s="56"/>
      <c r="I75" s="13">
        <f>SUM(I70:I74)</f>
        <v>3.7760000000000002E-2</v>
      </c>
      <c r="J75" s="8">
        <f>SUM(J70:J74)</f>
        <v>77.78</v>
      </c>
    </row>
    <row r="76" spans="2:13" ht="18.95" customHeight="1" x14ac:dyDescent="0.25">
      <c r="B76" s="67"/>
      <c r="C76" s="68"/>
      <c r="D76" s="68"/>
      <c r="E76" s="68"/>
      <c r="F76" s="68"/>
      <c r="G76" s="68"/>
      <c r="H76" s="68"/>
      <c r="I76" s="68"/>
      <c r="J76" s="68"/>
    </row>
    <row r="77" spans="2:13" ht="18.95" customHeight="1" x14ac:dyDescent="0.25">
      <c r="B77" s="63" t="s">
        <v>72</v>
      </c>
      <c r="C77" s="63"/>
      <c r="D77" s="63"/>
      <c r="E77" s="63"/>
      <c r="F77" s="63"/>
      <c r="G77" s="63"/>
      <c r="H77" s="63"/>
      <c r="I77" s="63"/>
      <c r="J77" s="63"/>
    </row>
    <row r="78" spans="2:13" ht="18.95" customHeight="1" x14ac:dyDescent="0.25">
      <c r="B78" s="56" t="s">
        <v>73</v>
      </c>
      <c r="C78" s="56"/>
      <c r="D78" s="56"/>
      <c r="E78" s="56"/>
      <c r="F78" s="56"/>
      <c r="G78" s="56"/>
      <c r="H78" s="56"/>
      <c r="I78" s="4" t="s">
        <v>18</v>
      </c>
      <c r="J78" s="4" t="s">
        <v>32</v>
      </c>
      <c r="L78" s="32" t="s">
        <v>116</v>
      </c>
      <c r="M78" s="32" t="s">
        <v>117</v>
      </c>
    </row>
    <row r="79" spans="2:13" ht="18.95" customHeight="1" x14ac:dyDescent="0.25">
      <c r="B79" s="4" t="s">
        <v>0</v>
      </c>
      <c r="C79" s="55" t="s">
        <v>74</v>
      </c>
      <c r="D79" s="55"/>
      <c r="E79" s="55"/>
      <c r="F79" s="55"/>
      <c r="G79" s="55"/>
      <c r="H79" s="55"/>
      <c r="I79" s="11">
        <f>(1/12/12)+(1/12/12)+(1/12/12/3)</f>
        <v>1.6203703703703703E-2</v>
      </c>
      <c r="J79" s="5">
        <f>TRUNC(($J$33)*I79,2)</f>
        <v>33.39</v>
      </c>
      <c r="L79" s="44" t="s">
        <v>160</v>
      </c>
      <c r="M79" s="45" t="s">
        <v>136</v>
      </c>
    </row>
    <row r="80" spans="2:13" ht="18.95" customHeight="1" x14ac:dyDescent="0.25">
      <c r="B80" s="4" t="s">
        <v>1</v>
      </c>
      <c r="C80" s="55" t="s">
        <v>75</v>
      </c>
      <c r="D80" s="55"/>
      <c r="E80" s="55"/>
      <c r="F80" s="55"/>
      <c r="G80" s="55"/>
      <c r="H80" s="55"/>
      <c r="I80" s="11">
        <f>((1/30))/12</f>
        <v>2.7777777777777779E-3</v>
      </c>
      <c r="J80" s="5">
        <f t="shared" ref="J80:J84" si="1">TRUNC(($J$33)*I80,2)</f>
        <v>5.72</v>
      </c>
      <c r="L80" s="45" t="s">
        <v>137</v>
      </c>
      <c r="M80" s="45" t="s">
        <v>138</v>
      </c>
    </row>
    <row r="81" spans="2:13" ht="18.95" customHeight="1" x14ac:dyDescent="0.25">
      <c r="B81" s="4" t="s">
        <v>2</v>
      </c>
      <c r="C81" s="55" t="s">
        <v>76</v>
      </c>
      <c r="D81" s="55"/>
      <c r="E81" s="55"/>
      <c r="F81" s="55"/>
      <c r="G81" s="55"/>
      <c r="H81" s="55"/>
      <c r="I81" s="11">
        <f>((5/30)/12)*1.5%</f>
        <v>2.0833333333333332E-4</v>
      </c>
      <c r="J81" s="5">
        <f t="shared" si="1"/>
        <v>0.42</v>
      </c>
      <c r="L81" s="45" t="s">
        <v>139</v>
      </c>
      <c r="M81" s="46" t="s">
        <v>140</v>
      </c>
    </row>
    <row r="82" spans="2:13" ht="18.95" customHeight="1" x14ac:dyDescent="0.25">
      <c r="B82" s="4" t="s">
        <v>3</v>
      </c>
      <c r="C82" s="55" t="s">
        <v>77</v>
      </c>
      <c r="D82" s="55"/>
      <c r="E82" s="55"/>
      <c r="F82" s="55"/>
      <c r="G82" s="55"/>
      <c r="H82" s="55"/>
      <c r="I82" s="11">
        <f>((15/30)/12)*8%</f>
        <v>3.3333333333333331E-3</v>
      </c>
      <c r="J82" s="5">
        <f t="shared" si="1"/>
        <v>6.86</v>
      </c>
      <c r="L82" s="45" t="s">
        <v>141</v>
      </c>
      <c r="M82" s="46" t="s">
        <v>142</v>
      </c>
    </row>
    <row r="83" spans="2:13" ht="18.95" customHeight="1" x14ac:dyDescent="0.25">
      <c r="B83" s="4" t="s">
        <v>11</v>
      </c>
      <c r="C83" s="55" t="s">
        <v>78</v>
      </c>
      <c r="D83" s="55"/>
      <c r="E83" s="55"/>
      <c r="F83" s="55"/>
      <c r="G83" s="55"/>
      <c r="H83" s="55"/>
      <c r="I83" s="11">
        <f>(((4*8.33%)+(4*2.78%))/12)*2%</f>
        <v>7.4066666666666671E-4</v>
      </c>
      <c r="J83" s="5">
        <f t="shared" si="1"/>
        <v>1.52</v>
      </c>
      <c r="L83" s="45" t="s">
        <v>143</v>
      </c>
      <c r="M83" s="46" t="s">
        <v>144</v>
      </c>
    </row>
    <row r="84" spans="2:13" ht="18.95" customHeight="1" x14ac:dyDescent="0.25">
      <c r="B84" s="4" t="s">
        <v>12</v>
      </c>
      <c r="C84" s="55" t="s">
        <v>79</v>
      </c>
      <c r="D84" s="55"/>
      <c r="E84" s="55"/>
      <c r="F84" s="55"/>
      <c r="G84" s="55"/>
      <c r="H84" s="55"/>
      <c r="I84" s="11">
        <v>0</v>
      </c>
      <c r="J84" s="5">
        <f t="shared" si="1"/>
        <v>0</v>
      </c>
    </row>
    <row r="85" spans="2:13" ht="18.95" customHeight="1" x14ac:dyDescent="0.25">
      <c r="B85" s="56" t="s">
        <v>80</v>
      </c>
      <c r="C85" s="56"/>
      <c r="D85" s="56"/>
      <c r="E85" s="56"/>
      <c r="F85" s="56"/>
      <c r="G85" s="56"/>
      <c r="H85" s="56"/>
      <c r="I85" s="13">
        <f>SUM(I79:I84)</f>
        <v>2.3263814814814817E-2</v>
      </c>
      <c r="J85" s="8">
        <f>SUM(J79:J84)</f>
        <v>47.910000000000004</v>
      </c>
    </row>
    <row r="86" spans="2:13" ht="20.100000000000001" customHeight="1" x14ac:dyDescent="0.25">
      <c r="B86" s="65"/>
      <c r="C86" s="65"/>
      <c r="D86" s="65"/>
      <c r="E86" s="65"/>
      <c r="F86" s="65"/>
      <c r="G86" s="65"/>
      <c r="H86" s="65"/>
      <c r="I86" s="65"/>
      <c r="J86" s="65"/>
    </row>
    <row r="87" spans="2:13" ht="20.100000000000001" customHeight="1" x14ac:dyDescent="0.25">
      <c r="B87" s="56" t="s">
        <v>81</v>
      </c>
      <c r="C87" s="56"/>
      <c r="D87" s="56"/>
      <c r="E87" s="56"/>
      <c r="F87" s="56"/>
      <c r="G87" s="56"/>
      <c r="H87" s="56"/>
      <c r="I87" s="4" t="s">
        <v>18</v>
      </c>
      <c r="J87" s="4" t="s">
        <v>32</v>
      </c>
    </row>
    <row r="88" spans="2:13" ht="20.100000000000001" customHeight="1" x14ac:dyDescent="0.25">
      <c r="B88" s="4" t="s">
        <v>0</v>
      </c>
      <c r="C88" s="66" t="s">
        <v>82</v>
      </c>
      <c r="D88" s="55"/>
      <c r="E88" s="55"/>
      <c r="F88" s="55"/>
      <c r="G88" s="55"/>
      <c r="H88" s="55"/>
      <c r="I88" s="11">
        <v>0</v>
      </c>
      <c r="J88" s="5">
        <v>0</v>
      </c>
    </row>
    <row r="89" spans="2:13" ht="20.100000000000001" customHeight="1" x14ac:dyDescent="0.25">
      <c r="B89" s="56" t="s">
        <v>83</v>
      </c>
      <c r="C89" s="56"/>
      <c r="D89" s="56"/>
      <c r="E89" s="56"/>
      <c r="F89" s="56"/>
      <c r="G89" s="56"/>
      <c r="H89" s="56"/>
      <c r="I89" s="13">
        <v>0</v>
      </c>
      <c r="J89" s="8">
        <v>0</v>
      </c>
    </row>
    <row r="90" spans="2:13" ht="20.100000000000001" customHeight="1" x14ac:dyDescent="0.25">
      <c r="B90" s="64"/>
      <c r="C90" s="64"/>
      <c r="D90" s="64"/>
      <c r="E90" s="64"/>
      <c r="F90" s="64"/>
      <c r="G90" s="64"/>
      <c r="H90" s="64"/>
      <c r="I90" s="64"/>
      <c r="J90" s="64"/>
    </row>
    <row r="91" spans="2:13" ht="20.100000000000001" customHeight="1" x14ac:dyDescent="0.25">
      <c r="B91" s="58" t="s">
        <v>84</v>
      </c>
      <c r="C91" s="58"/>
      <c r="D91" s="58"/>
      <c r="E91" s="58"/>
      <c r="F91" s="58"/>
      <c r="G91" s="58"/>
      <c r="H91" s="58"/>
      <c r="I91" s="58"/>
      <c r="J91" s="58"/>
    </row>
    <row r="92" spans="2:13" ht="20.100000000000001" customHeight="1" x14ac:dyDescent="0.25">
      <c r="B92" s="56" t="s">
        <v>85</v>
      </c>
      <c r="C92" s="56"/>
      <c r="D92" s="56"/>
      <c r="E92" s="56"/>
      <c r="F92" s="56"/>
      <c r="G92" s="56"/>
      <c r="H92" s="56"/>
      <c r="I92" s="56"/>
      <c r="J92" s="4" t="s">
        <v>32</v>
      </c>
    </row>
    <row r="93" spans="2:13" ht="20.100000000000001" customHeight="1" x14ac:dyDescent="0.25">
      <c r="B93" s="4" t="s">
        <v>17</v>
      </c>
      <c r="C93" s="55" t="s">
        <v>86</v>
      </c>
      <c r="D93" s="55"/>
      <c r="E93" s="55"/>
      <c r="F93" s="55"/>
      <c r="G93" s="55"/>
      <c r="H93" s="55"/>
      <c r="I93" s="55"/>
      <c r="J93" s="5">
        <f>J85</f>
        <v>47.910000000000004</v>
      </c>
    </row>
    <row r="94" spans="2:13" ht="20.100000000000001" customHeight="1" x14ac:dyDescent="0.25">
      <c r="B94" s="4" t="s">
        <v>19</v>
      </c>
      <c r="C94" s="55" t="s">
        <v>87</v>
      </c>
      <c r="D94" s="55"/>
      <c r="E94" s="55"/>
      <c r="F94" s="55"/>
      <c r="G94" s="55"/>
      <c r="H94" s="55"/>
      <c r="I94" s="55"/>
      <c r="J94" s="5">
        <f>J89</f>
        <v>0</v>
      </c>
    </row>
    <row r="95" spans="2:13" ht="20.100000000000001" customHeight="1" x14ac:dyDescent="0.25">
      <c r="B95" s="56" t="s">
        <v>88</v>
      </c>
      <c r="C95" s="56"/>
      <c r="D95" s="56"/>
      <c r="E95" s="56"/>
      <c r="F95" s="56"/>
      <c r="G95" s="56"/>
      <c r="H95" s="56"/>
      <c r="I95" s="56"/>
      <c r="J95" s="8">
        <f>SUM(J93:J94)</f>
        <v>47.910000000000004</v>
      </c>
    </row>
    <row r="96" spans="2:13" ht="20.100000000000001" customHeight="1" x14ac:dyDescent="0.25">
      <c r="B96" s="62"/>
      <c r="C96" s="62"/>
      <c r="D96" s="62"/>
      <c r="E96" s="62"/>
      <c r="F96" s="62"/>
      <c r="G96" s="62"/>
      <c r="H96" s="62"/>
      <c r="I96" s="62"/>
      <c r="J96" s="62"/>
    </row>
    <row r="97" spans="2:13" ht="20.100000000000001" customHeight="1" x14ac:dyDescent="0.25">
      <c r="B97" s="63" t="s">
        <v>89</v>
      </c>
      <c r="C97" s="63"/>
      <c r="D97" s="63"/>
      <c r="E97" s="63"/>
      <c r="F97" s="63"/>
      <c r="G97" s="63"/>
      <c r="H97" s="63"/>
      <c r="I97" s="63"/>
      <c r="J97" s="63"/>
    </row>
    <row r="98" spans="2:13" ht="20.100000000000001" customHeight="1" x14ac:dyDescent="0.25">
      <c r="B98" s="4">
        <v>5</v>
      </c>
      <c r="C98" s="56" t="s">
        <v>90</v>
      </c>
      <c r="D98" s="56"/>
      <c r="E98" s="56"/>
      <c r="F98" s="56"/>
      <c r="G98" s="56"/>
      <c r="H98" s="56"/>
      <c r="I98" s="4"/>
      <c r="J98" s="4" t="s">
        <v>32</v>
      </c>
      <c r="L98" s="32" t="s">
        <v>116</v>
      </c>
      <c r="M98" s="32" t="s">
        <v>117</v>
      </c>
    </row>
    <row r="99" spans="2:13" ht="20.100000000000001" customHeight="1" x14ac:dyDescent="0.25">
      <c r="B99" s="4" t="s">
        <v>0</v>
      </c>
      <c r="C99" s="61" t="s">
        <v>110</v>
      </c>
      <c r="D99" s="61"/>
      <c r="E99" s="61"/>
      <c r="F99" s="61"/>
      <c r="G99" s="61"/>
      <c r="H99" s="61"/>
      <c r="I99" s="12" t="s">
        <v>54</v>
      </c>
      <c r="J99" s="38">
        <v>73.23</v>
      </c>
      <c r="K99" s="39"/>
      <c r="L99" s="34"/>
      <c r="M99" s="43" t="s">
        <v>164</v>
      </c>
    </row>
    <row r="100" spans="2:13" ht="20.100000000000001" customHeight="1" x14ac:dyDescent="0.25">
      <c r="B100" s="4" t="s">
        <v>1</v>
      </c>
      <c r="C100" s="61" t="s">
        <v>111</v>
      </c>
      <c r="D100" s="61"/>
      <c r="E100" s="61"/>
      <c r="F100" s="61"/>
      <c r="G100" s="61"/>
      <c r="H100" s="61"/>
      <c r="I100" s="12" t="s">
        <v>54</v>
      </c>
      <c r="J100" s="5">
        <v>0</v>
      </c>
      <c r="L100" s="34"/>
      <c r="M100" s="33"/>
    </row>
    <row r="101" spans="2:13" ht="20.100000000000001" customHeight="1" x14ac:dyDescent="0.25">
      <c r="B101" s="15" t="s">
        <v>2</v>
      </c>
      <c r="C101" s="61" t="s">
        <v>91</v>
      </c>
      <c r="D101" s="61"/>
      <c r="E101" s="61"/>
      <c r="F101" s="61"/>
      <c r="G101" s="61"/>
      <c r="H101" s="61"/>
      <c r="I101" s="36" t="s">
        <v>54</v>
      </c>
      <c r="J101" s="5">
        <v>0</v>
      </c>
    </row>
    <row r="102" spans="2:13" ht="20.100000000000001" customHeight="1" x14ac:dyDescent="0.25">
      <c r="B102" s="15" t="s">
        <v>3</v>
      </c>
      <c r="C102" s="61" t="s">
        <v>15</v>
      </c>
      <c r="D102" s="61"/>
      <c r="E102" s="61"/>
      <c r="F102" s="61"/>
      <c r="G102" s="61"/>
      <c r="H102" s="61"/>
      <c r="I102" s="36" t="s">
        <v>54</v>
      </c>
      <c r="J102" s="5">
        <v>0</v>
      </c>
    </row>
    <row r="103" spans="2:13" ht="20.100000000000001" customHeight="1" x14ac:dyDescent="0.25">
      <c r="B103" s="56" t="s">
        <v>92</v>
      </c>
      <c r="C103" s="56"/>
      <c r="D103" s="56"/>
      <c r="E103" s="56"/>
      <c r="F103" s="56"/>
      <c r="G103" s="56"/>
      <c r="H103" s="56"/>
      <c r="I103" s="37" t="s">
        <v>54</v>
      </c>
      <c r="J103" s="8">
        <f>SUM(J99:J102)</f>
        <v>73.23</v>
      </c>
    </row>
    <row r="104" spans="2:13" ht="20.100000000000001" customHeight="1" x14ac:dyDescent="0.25">
      <c r="B104" s="62"/>
      <c r="C104" s="62"/>
      <c r="D104" s="62"/>
      <c r="E104" s="62"/>
      <c r="F104" s="62"/>
      <c r="G104" s="62"/>
      <c r="H104" s="62"/>
      <c r="I104" s="62"/>
      <c r="J104" s="62"/>
    </row>
    <row r="105" spans="2:13" ht="20.100000000000001" customHeight="1" x14ac:dyDescent="0.25">
      <c r="B105" s="63" t="s">
        <v>93</v>
      </c>
      <c r="C105" s="63"/>
      <c r="D105" s="63"/>
      <c r="E105" s="63"/>
      <c r="F105" s="63"/>
      <c r="G105" s="63"/>
      <c r="H105" s="63"/>
      <c r="I105" s="63"/>
      <c r="J105" s="63"/>
    </row>
    <row r="106" spans="2:13" ht="20.100000000000001" customHeight="1" x14ac:dyDescent="0.25">
      <c r="B106" s="4">
        <v>6</v>
      </c>
      <c r="C106" s="56" t="s">
        <v>94</v>
      </c>
      <c r="D106" s="56"/>
      <c r="E106" s="56"/>
      <c r="F106" s="56"/>
      <c r="G106" s="56"/>
      <c r="H106" s="56"/>
      <c r="I106" s="4" t="s">
        <v>18</v>
      </c>
      <c r="J106" s="4" t="s">
        <v>32</v>
      </c>
      <c r="L106" s="32" t="s">
        <v>116</v>
      </c>
      <c r="M106" s="32" t="s">
        <v>117</v>
      </c>
    </row>
    <row r="107" spans="2:13" ht="20.100000000000001" customHeight="1" x14ac:dyDescent="0.25">
      <c r="B107" s="4" t="s">
        <v>0</v>
      </c>
      <c r="C107" s="55" t="s">
        <v>95</v>
      </c>
      <c r="D107" s="55"/>
      <c r="E107" s="55"/>
      <c r="F107" s="55"/>
      <c r="G107" s="55"/>
      <c r="H107" s="55"/>
      <c r="I107" s="16">
        <v>0.03</v>
      </c>
      <c r="J107" s="5">
        <f>TRUNC(((J122)*I107),2)</f>
        <v>130.69</v>
      </c>
      <c r="L107" s="40" t="s">
        <v>169</v>
      </c>
      <c r="M107" s="40" t="s">
        <v>170</v>
      </c>
    </row>
    <row r="108" spans="2:13" ht="20.100000000000001" customHeight="1" x14ac:dyDescent="0.25">
      <c r="B108" s="4" t="s">
        <v>1</v>
      </c>
      <c r="C108" s="55" t="s">
        <v>96</v>
      </c>
      <c r="D108" s="55"/>
      <c r="E108" s="55"/>
      <c r="F108" s="55"/>
      <c r="G108" s="55"/>
      <c r="H108" s="55"/>
      <c r="I108" s="16">
        <v>6.7900000000000002E-2</v>
      </c>
      <c r="J108" s="5">
        <f>TRUNC(((J122+J107)*I108),2)</f>
        <v>304.69</v>
      </c>
      <c r="L108" s="40" t="s">
        <v>169</v>
      </c>
      <c r="M108" s="40" t="s">
        <v>171</v>
      </c>
    </row>
    <row r="109" spans="2:13" ht="20.100000000000001" customHeight="1" x14ac:dyDescent="0.25">
      <c r="B109" s="4" t="s">
        <v>2</v>
      </c>
      <c r="C109" s="60" t="s">
        <v>97</v>
      </c>
      <c r="D109" s="60"/>
      <c r="E109" s="60"/>
      <c r="F109" s="60"/>
      <c r="G109" s="60"/>
      <c r="H109" s="60"/>
      <c r="I109" s="6"/>
      <c r="J109" s="17"/>
      <c r="L109" s="41"/>
      <c r="M109" s="41"/>
    </row>
    <row r="110" spans="2:13" ht="20.100000000000001" customHeight="1" x14ac:dyDescent="0.25">
      <c r="B110" s="4" t="s">
        <v>98</v>
      </c>
      <c r="C110" s="55" t="s">
        <v>99</v>
      </c>
      <c r="D110" s="55"/>
      <c r="E110" s="55"/>
      <c r="F110" s="55"/>
      <c r="G110" s="55"/>
      <c r="H110" s="55"/>
      <c r="I110" s="18">
        <v>1.6500000000000001E-2</v>
      </c>
      <c r="J110" s="38">
        <f>TRUNC(I110*((J122+J107+J108)/(1-(I110+I111+I112))),2)</f>
        <v>92.2</v>
      </c>
      <c r="L110" s="40"/>
      <c r="M110" s="40" t="s">
        <v>145</v>
      </c>
    </row>
    <row r="111" spans="2:13" ht="20.100000000000001" customHeight="1" x14ac:dyDescent="0.25">
      <c r="B111" s="4" t="s">
        <v>100</v>
      </c>
      <c r="C111" s="55" t="s">
        <v>101</v>
      </c>
      <c r="D111" s="55"/>
      <c r="E111" s="55"/>
      <c r="F111" s="55"/>
      <c r="G111" s="55"/>
      <c r="H111" s="55"/>
      <c r="I111" s="18">
        <v>7.5999999999999998E-2</v>
      </c>
      <c r="J111" s="38">
        <f>TRUNC(I111*(J122+J107+J108)/(1-(I110+I111+I112)),2)</f>
        <v>424.71</v>
      </c>
      <c r="L111" s="40"/>
      <c r="M111" s="40" t="s">
        <v>146</v>
      </c>
    </row>
    <row r="112" spans="2:13" ht="20.100000000000001" customHeight="1" x14ac:dyDescent="0.25">
      <c r="B112" s="4" t="s">
        <v>102</v>
      </c>
      <c r="C112" s="55" t="s">
        <v>103</v>
      </c>
      <c r="D112" s="55"/>
      <c r="E112" s="55"/>
      <c r="F112" s="55"/>
      <c r="G112" s="55"/>
      <c r="H112" s="55"/>
      <c r="I112" s="18">
        <v>0.05</v>
      </c>
      <c r="J112" s="38">
        <f>TRUNC(I112*(J122+J107+J108)/(1-(I110+I111+I112)),2)</f>
        <v>279.41000000000003</v>
      </c>
      <c r="L112" s="42"/>
      <c r="M112" s="42" t="s">
        <v>147</v>
      </c>
    </row>
    <row r="113" spans="2:13" ht="20.100000000000001" customHeight="1" x14ac:dyDescent="0.25">
      <c r="B113" s="56" t="s">
        <v>104</v>
      </c>
      <c r="C113" s="56"/>
      <c r="D113" s="56"/>
      <c r="E113" s="56"/>
      <c r="F113" s="56"/>
      <c r="G113" s="56"/>
      <c r="H113" s="56"/>
      <c r="I113" s="18">
        <f>SUM(I107:I112)</f>
        <v>0.2404</v>
      </c>
      <c r="J113" s="8">
        <f>SUM(J107:J112)</f>
        <v>1231.7</v>
      </c>
    </row>
    <row r="114" spans="2:13" ht="20.100000000000001" customHeight="1" x14ac:dyDescent="0.25">
      <c r="B114" s="2"/>
      <c r="C114" s="59"/>
      <c r="D114" s="59"/>
      <c r="E114" s="59"/>
      <c r="F114" s="59"/>
      <c r="G114" s="59"/>
      <c r="H114" s="59"/>
      <c r="I114" s="59"/>
      <c r="J114" s="59"/>
      <c r="L114" s="35"/>
      <c r="M114" s="35"/>
    </row>
    <row r="115" spans="2:13" ht="20.100000000000001" customHeight="1" x14ac:dyDescent="0.25">
      <c r="B115" s="58" t="s">
        <v>105</v>
      </c>
      <c r="C115" s="58"/>
      <c r="D115" s="58"/>
      <c r="E115" s="58"/>
      <c r="F115" s="58"/>
      <c r="G115" s="58"/>
      <c r="H115" s="58"/>
      <c r="I115" s="58"/>
      <c r="J115" s="58"/>
    </row>
    <row r="116" spans="2:13" ht="20.100000000000001" customHeight="1" x14ac:dyDescent="0.25">
      <c r="B116" s="56" t="s">
        <v>106</v>
      </c>
      <c r="C116" s="56"/>
      <c r="D116" s="56"/>
      <c r="E116" s="56"/>
      <c r="F116" s="56"/>
      <c r="G116" s="56"/>
      <c r="H116" s="56"/>
      <c r="I116" s="56"/>
      <c r="J116" s="4" t="s">
        <v>32</v>
      </c>
    </row>
    <row r="117" spans="2:13" ht="20.100000000000001" customHeight="1" x14ac:dyDescent="0.25">
      <c r="B117" s="1" t="s">
        <v>0</v>
      </c>
      <c r="C117" s="55" t="s">
        <v>30</v>
      </c>
      <c r="D117" s="55"/>
      <c r="E117" s="55"/>
      <c r="F117" s="55"/>
      <c r="G117" s="55"/>
      <c r="H117" s="55"/>
      <c r="I117" s="55"/>
      <c r="J117" s="5">
        <f>J33</f>
        <v>2060.64</v>
      </c>
    </row>
    <row r="118" spans="2:13" ht="20.100000000000001" customHeight="1" x14ac:dyDescent="0.25">
      <c r="B118" s="1" t="s">
        <v>1</v>
      </c>
      <c r="C118" s="55" t="s">
        <v>38</v>
      </c>
      <c r="D118" s="55"/>
      <c r="E118" s="55"/>
      <c r="F118" s="55"/>
      <c r="G118" s="55"/>
      <c r="H118" s="55"/>
      <c r="I118" s="55"/>
      <c r="J118" s="5">
        <f>J66</f>
        <v>2097.1000000000004</v>
      </c>
    </row>
    <row r="119" spans="2:13" ht="20.100000000000001" customHeight="1" x14ac:dyDescent="0.25">
      <c r="B119" s="1" t="s">
        <v>2</v>
      </c>
      <c r="C119" s="55" t="s">
        <v>65</v>
      </c>
      <c r="D119" s="55"/>
      <c r="E119" s="55"/>
      <c r="F119" s="55"/>
      <c r="G119" s="55"/>
      <c r="H119" s="55"/>
      <c r="I119" s="55"/>
      <c r="J119" s="5">
        <f>J75</f>
        <v>77.78</v>
      </c>
    </row>
    <row r="120" spans="2:13" ht="20.100000000000001" customHeight="1" x14ac:dyDescent="0.25">
      <c r="B120" s="1" t="s">
        <v>3</v>
      </c>
      <c r="C120" s="55" t="s">
        <v>72</v>
      </c>
      <c r="D120" s="55"/>
      <c r="E120" s="55"/>
      <c r="F120" s="55"/>
      <c r="G120" s="55"/>
      <c r="H120" s="55"/>
      <c r="I120" s="55"/>
      <c r="J120" s="5">
        <f>J95</f>
        <v>47.910000000000004</v>
      </c>
    </row>
    <row r="121" spans="2:13" ht="20.100000000000001" customHeight="1" x14ac:dyDescent="0.25">
      <c r="B121" s="1" t="s">
        <v>11</v>
      </c>
      <c r="C121" s="55" t="s">
        <v>89</v>
      </c>
      <c r="D121" s="55"/>
      <c r="E121" s="55"/>
      <c r="F121" s="55"/>
      <c r="G121" s="55"/>
      <c r="H121" s="55"/>
      <c r="I121" s="55"/>
      <c r="J121" s="5">
        <f>J103</f>
        <v>73.23</v>
      </c>
    </row>
    <row r="122" spans="2:13" ht="20.100000000000001" customHeight="1" x14ac:dyDescent="0.25">
      <c r="B122" s="4"/>
      <c r="C122" s="56" t="s">
        <v>107</v>
      </c>
      <c r="D122" s="56"/>
      <c r="E122" s="56"/>
      <c r="F122" s="56"/>
      <c r="G122" s="56"/>
      <c r="H122" s="56"/>
      <c r="I122" s="56"/>
      <c r="J122" s="8">
        <f>SUM(J117:J121)</f>
        <v>4356.6599999999989</v>
      </c>
    </row>
    <row r="123" spans="2:13" ht="20.100000000000001" customHeight="1" x14ac:dyDescent="0.25">
      <c r="B123" s="1" t="s">
        <v>12</v>
      </c>
      <c r="C123" s="55" t="s">
        <v>93</v>
      </c>
      <c r="D123" s="55"/>
      <c r="E123" s="55"/>
      <c r="F123" s="55"/>
      <c r="G123" s="55"/>
      <c r="H123" s="55"/>
      <c r="I123" s="55"/>
      <c r="J123" s="5">
        <f>J113</f>
        <v>1231.7</v>
      </c>
    </row>
    <row r="124" spans="2:13" ht="20.100000000000001" customHeight="1" x14ac:dyDescent="0.25">
      <c r="B124" s="57" t="s">
        <v>108</v>
      </c>
      <c r="C124" s="57"/>
      <c r="D124" s="57"/>
      <c r="E124" s="57"/>
      <c r="F124" s="57"/>
      <c r="G124" s="57"/>
      <c r="H124" s="57"/>
      <c r="I124" s="57"/>
      <c r="J124" s="19">
        <f>TRUNC(J122+J123,2)</f>
        <v>5588.36</v>
      </c>
    </row>
    <row r="125" spans="2:13" ht="20.100000000000001" customHeight="1" x14ac:dyDescent="0.25">
      <c r="B125" s="20"/>
      <c r="C125" s="20"/>
      <c r="D125" s="20"/>
      <c r="E125" s="20"/>
      <c r="F125" s="20"/>
      <c r="G125" s="20"/>
      <c r="H125" s="20"/>
      <c r="I125" s="20"/>
      <c r="J125" s="21"/>
    </row>
    <row r="126" spans="2:13" x14ac:dyDescent="0.25">
      <c r="B126" s="20"/>
      <c r="C126" s="20"/>
      <c r="D126" s="20"/>
      <c r="E126" s="20"/>
      <c r="F126" s="20"/>
      <c r="G126" s="20"/>
      <c r="H126" s="20"/>
      <c r="I126" s="20"/>
      <c r="J126" s="20"/>
    </row>
    <row r="127" spans="2:13" x14ac:dyDescent="0.25">
      <c r="B127" s="27"/>
      <c r="C127" s="28"/>
      <c r="D127" s="20"/>
      <c r="E127" s="20"/>
      <c r="F127" s="20"/>
      <c r="G127" s="20"/>
      <c r="H127" s="20"/>
      <c r="I127" s="20"/>
      <c r="J127" s="20"/>
    </row>
    <row r="128" spans="2:13" x14ac:dyDescent="0.25">
      <c r="B128" s="22"/>
      <c r="C128" s="22"/>
      <c r="D128" s="23"/>
    </row>
    <row r="129" spans="2:4" x14ac:dyDescent="0.25">
      <c r="B129" s="24"/>
      <c r="C129" s="20"/>
      <c r="D129" s="20"/>
    </row>
    <row r="130" spans="2:4" x14ac:dyDescent="0.25">
      <c r="B130" s="24"/>
      <c r="C130" s="20"/>
      <c r="D130" s="20"/>
    </row>
  </sheetData>
  <mergeCells count="134">
    <mergeCell ref="B1:J1"/>
    <mergeCell ref="B2:J2"/>
    <mergeCell ref="B3:J3"/>
    <mergeCell ref="B4:J4"/>
    <mergeCell ref="B5:J5"/>
    <mergeCell ref="B6:J6"/>
    <mergeCell ref="B16:C16"/>
    <mergeCell ref="D16:E16"/>
    <mergeCell ref="F16:J16"/>
    <mergeCell ref="C11:H11"/>
    <mergeCell ref="I11:J11"/>
    <mergeCell ref="C12:H12"/>
    <mergeCell ref="I12:J12"/>
    <mergeCell ref="B7:J7"/>
    <mergeCell ref="B8:J8"/>
    <mergeCell ref="C9:H9"/>
    <mergeCell ref="I9:J9"/>
    <mergeCell ref="C10:H10"/>
    <mergeCell ref="I10:J10"/>
    <mergeCell ref="B18:J18"/>
    <mergeCell ref="C19:H19"/>
    <mergeCell ref="I19:J19"/>
    <mergeCell ref="B14:J14"/>
    <mergeCell ref="B15:C15"/>
    <mergeCell ref="D15:E15"/>
    <mergeCell ref="F15:J15"/>
    <mergeCell ref="C23:H23"/>
    <mergeCell ref="I23:J23"/>
    <mergeCell ref="B24:J24"/>
    <mergeCell ref="B25:J25"/>
    <mergeCell ref="C26:H26"/>
    <mergeCell ref="C27:H27"/>
    <mergeCell ref="C20:H20"/>
    <mergeCell ref="I20:J20"/>
    <mergeCell ref="C21:H21"/>
    <mergeCell ref="I21:J21"/>
    <mergeCell ref="C22:H22"/>
    <mergeCell ref="I22:J22"/>
    <mergeCell ref="B35:J35"/>
    <mergeCell ref="B36:H36"/>
    <mergeCell ref="C37:H37"/>
    <mergeCell ref="C38:H38"/>
    <mergeCell ref="B39:H39"/>
    <mergeCell ref="B40:J40"/>
    <mergeCell ref="C28:H28"/>
    <mergeCell ref="C29:H29"/>
    <mergeCell ref="C30:H30"/>
    <mergeCell ref="C31:H31"/>
    <mergeCell ref="C32:H32"/>
    <mergeCell ref="B33:I33"/>
    <mergeCell ref="C47:H47"/>
    <mergeCell ref="C48:H48"/>
    <mergeCell ref="C49:H49"/>
    <mergeCell ref="B50:H50"/>
    <mergeCell ref="B51:J51"/>
    <mergeCell ref="B52:H52"/>
    <mergeCell ref="B41:H41"/>
    <mergeCell ref="C42:H42"/>
    <mergeCell ref="C43:H43"/>
    <mergeCell ref="C44:H44"/>
    <mergeCell ref="C45:H45"/>
    <mergeCell ref="C46:H46"/>
    <mergeCell ref="B59:I59"/>
    <mergeCell ref="B60:J60"/>
    <mergeCell ref="B61:J61"/>
    <mergeCell ref="B62:I62"/>
    <mergeCell ref="C63:I63"/>
    <mergeCell ref="C64:I64"/>
    <mergeCell ref="C53:H53"/>
    <mergeCell ref="C54:H54"/>
    <mergeCell ref="C55:H55"/>
    <mergeCell ref="C56:H56"/>
    <mergeCell ref="C57:H57"/>
    <mergeCell ref="C58:H58"/>
    <mergeCell ref="C71:H71"/>
    <mergeCell ref="C72:H72"/>
    <mergeCell ref="C73:H73"/>
    <mergeCell ref="C74:H74"/>
    <mergeCell ref="B75:H75"/>
    <mergeCell ref="B76:J76"/>
    <mergeCell ref="C65:I65"/>
    <mergeCell ref="B66:I66"/>
    <mergeCell ref="B67:J67"/>
    <mergeCell ref="B68:J68"/>
    <mergeCell ref="C69:H69"/>
    <mergeCell ref="C70:H70"/>
    <mergeCell ref="C83:H83"/>
    <mergeCell ref="C84:H84"/>
    <mergeCell ref="B85:H85"/>
    <mergeCell ref="B86:J86"/>
    <mergeCell ref="B87:H87"/>
    <mergeCell ref="C88:H88"/>
    <mergeCell ref="B77:J77"/>
    <mergeCell ref="B78:H78"/>
    <mergeCell ref="C79:H79"/>
    <mergeCell ref="C80:H80"/>
    <mergeCell ref="C81:H81"/>
    <mergeCell ref="C82:H82"/>
    <mergeCell ref="B95:I95"/>
    <mergeCell ref="B96:J96"/>
    <mergeCell ref="B97:J97"/>
    <mergeCell ref="C98:H98"/>
    <mergeCell ref="C99:H99"/>
    <mergeCell ref="C100:H100"/>
    <mergeCell ref="B89:H89"/>
    <mergeCell ref="B90:J90"/>
    <mergeCell ref="B91:J91"/>
    <mergeCell ref="B92:I92"/>
    <mergeCell ref="C93:I93"/>
    <mergeCell ref="C94:I94"/>
    <mergeCell ref="B113:H113"/>
    <mergeCell ref="C114:J114"/>
    <mergeCell ref="C107:H107"/>
    <mergeCell ref="C108:H108"/>
    <mergeCell ref="C109:H109"/>
    <mergeCell ref="C110:H110"/>
    <mergeCell ref="C111:H111"/>
    <mergeCell ref="C112:H112"/>
    <mergeCell ref="C101:H101"/>
    <mergeCell ref="C102:H102"/>
    <mergeCell ref="B103:H103"/>
    <mergeCell ref="B104:J104"/>
    <mergeCell ref="B105:J105"/>
    <mergeCell ref="C106:H106"/>
    <mergeCell ref="C120:I120"/>
    <mergeCell ref="C121:I121"/>
    <mergeCell ref="C122:I122"/>
    <mergeCell ref="C123:I123"/>
    <mergeCell ref="B124:I124"/>
    <mergeCell ref="B115:J115"/>
    <mergeCell ref="B116:I116"/>
    <mergeCell ref="C117:I117"/>
    <mergeCell ref="C118:I118"/>
    <mergeCell ref="C119:I1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Aux. Limpeza + Copeiro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gisele.oliveira</dc:creator>
  <cp:lastModifiedBy>Ireno</cp:lastModifiedBy>
  <cp:lastPrinted>2025-05-26T14:43:14Z</cp:lastPrinted>
  <dcterms:created xsi:type="dcterms:W3CDTF">2011-07-13T17:15:58Z</dcterms:created>
  <dcterms:modified xsi:type="dcterms:W3CDTF">2025-06-11T16:09:38Z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d1718231-e157-4ccc-b6cf-0c2338374c07</vt:lpwstr>
  </property>
</Properties>
</file>