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80" firstSheet="15" activeTab="15"/>
  </bookViews>
  <sheets>
    <sheet name="Copeiragem" sheetId="1" state="hidden" r:id="rId1"/>
    <sheet name="ENC DE REC 40H" sheetId="2" state="hidden" r:id="rId2"/>
    <sheet name="SEC TEC CWB 40H" sheetId="3" state="hidden" r:id="rId3"/>
    <sheet name="SEC TEC SJP 40H" sheetId="4" state="hidden" r:id="rId4"/>
    <sheet name="SEC TEC CBO 40H" sheetId="5" state="hidden" r:id="rId5"/>
    <sheet name="SEC TEC ARA 40H" sheetId="6" state="hidden" r:id="rId6"/>
    <sheet name="CONTINUO" sheetId="7" state="hidden" r:id="rId7"/>
    <sheet name="AG PORT CWB" sheetId="8" state="hidden" r:id="rId8"/>
    <sheet name="AG PORT ARA" sheetId="9" state="hidden" r:id="rId9"/>
    <sheet name="AG PORT CBO" sheetId="10" state="hidden" r:id="rId10"/>
    <sheet name="AG PORT SJP" sheetId="11" state="hidden" r:id="rId11"/>
    <sheet name="Estiva" sheetId="12" state="hidden" r:id="rId12"/>
    <sheet name="Limpeza" sheetId="13" state="hidden" r:id="rId13"/>
    <sheet name="Secretariado" sheetId="14" state="hidden" r:id="rId14"/>
    <sheet name="Supervisao" sheetId="15" state="hidden" r:id="rId15"/>
    <sheet name="Memória de Calculo" sheetId="16" r:id="rId16"/>
    <sheet name="Materiais - Mensal" sheetId="17" r:id="rId17"/>
    <sheet name="Equip. Trimestral" sheetId="18" r:id="rId18"/>
    <sheet name="Plan1" sheetId="19" state="hidden" r:id="rId19"/>
    <sheet name="Uniformes - Semestral" sheetId="20" r:id="rId20"/>
  </sheets>
  <definedNames>
    <definedName name="_xlfn.SINGLE" hidden="1">#NAME?</definedName>
    <definedName name="_xlnm.Print_Area" localSheetId="0">'Copeiragem'!$A$1:$K$162</definedName>
  </definedNames>
  <calcPr fullCalcOnLoad="1"/>
</workbook>
</file>

<file path=xl/sharedStrings.xml><?xml version="1.0" encoding="utf-8"?>
<sst xmlns="http://schemas.openxmlformats.org/spreadsheetml/2006/main" count="4225" uniqueCount="451">
  <si>
    <t>A</t>
  </si>
  <si>
    <t>B</t>
  </si>
  <si>
    <t>C</t>
  </si>
  <si>
    <t>D</t>
  </si>
  <si>
    <t>E</t>
  </si>
  <si>
    <t>F</t>
  </si>
  <si>
    <t>G</t>
  </si>
  <si>
    <t>MUNICÍPIO/UF</t>
  </si>
  <si>
    <t>QUANTIDADE A CONTRATAR</t>
  </si>
  <si>
    <t>N° DE MESES DE EXECUÇÃO CONTRATUAL</t>
  </si>
  <si>
    <t>%</t>
  </si>
  <si>
    <t>VALOR</t>
  </si>
  <si>
    <t>INSS</t>
  </si>
  <si>
    <t>INCRA</t>
  </si>
  <si>
    <t>FGTS</t>
  </si>
  <si>
    <t>SEBRAE</t>
  </si>
  <si>
    <t>DATA DA APRESENTAÇÃO DA PROPOSTA(dia/mês/ano):</t>
  </si>
  <si>
    <t>LICITAÇÃO Nº</t>
  </si>
  <si>
    <t>Nº  PROCESSO</t>
  </si>
  <si>
    <t>CATEGORIA PROFISSIONAL (vinculada à execução contratual)</t>
  </si>
  <si>
    <t>DATA-BASE DA CATEGORIA (dias/mês/ano)</t>
  </si>
  <si>
    <t>QTDE/DIAS</t>
  </si>
  <si>
    <t>QTDE/MÊS</t>
  </si>
  <si>
    <t xml:space="preserve">TOTAL </t>
  </si>
  <si>
    <t>TOTAL</t>
  </si>
  <si>
    <t>BENEFÍCIO VALE ALIMENTAÇÃO</t>
  </si>
  <si>
    <t>SESI OU SESC</t>
  </si>
  <si>
    <t>SENAI OU SENAC</t>
  </si>
  <si>
    <t>VALOR GLOBAL DA PROPOSTA (12 meses)</t>
  </si>
  <si>
    <t>QTDE/DIA</t>
  </si>
  <si>
    <t>BENEFÍCIO VALE TRANSPORTE</t>
  </si>
  <si>
    <t>SALÁRIO (oficial vigente da categoria)</t>
  </si>
  <si>
    <t>PIS</t>
  </si>
  <si>
    <t xml:space="preserve">COFINS </t>
  </si>
  <si>
    <t>ISS</t>
  </si>
  <si>
    <t>CNPJ</t>
  </si>
  <si>
    <t>EMPRESA</t>
  </si>
  <si>
    <t>TIPO DE SERVIÇO vinculado à execução do Contrato</t>
  </si>
  <si>
    <t>CONVENÇÃO COLETIVA DE TRABALHO/ANO</t>
  </si>
  <si>
    <t>Outros (especificar)</t>
  </si>
  <si>
    <t>4.1</t>
  </si>
  <si>
    <t>4.2</t>
  </si>
  <si>
    <t>4.3</t>
  </si>
  <si>
    <t>4.4</t>
  </si>
  <si>
    <t>4.5</t>
  </si>
  <si>
    <t>Salário Base</t>
  </si>
  <si>
    <t>Transporte</t>
  </si>
  <si>
    <t>Auxilio Alimentação (vales,cesta básica, etc...)</t>
  </si>
  <si>
    <t xml:space="preserve">UNIDADE DE MEDIDA </t>
  </si>
  <si>
    <t>Valor R$</t>
  </si>
  <si>
    <t>vide final desta planilha</t>
  </si>
  <si>
    <t>H</t>
  </si>
  <si>
    <t xml:space="preserve">Incidência do submódulo 4.1 sobre o Aviso Prévio Trabalhado                                         </t>
  </si>
  <si>
    <t>VALOR MENSAL DO SERVIÇO</t>
  </si>
  <si>
    <t>DIA /HORA</t>
  </si>
  <si>
    <t>DISCRIMINAÇÃO DOS SERVIÇOS (dados referentes à contratação)</t>
  </si>
  <si>
    <t>MÓDULO 1 : COMPOSIÇÃO DA REMUNERAÇÃO</t>
  </si>
  <si>
    <t>Valor (R$)</t>
  </si>
  <si>
    <t>Total Remuneração</t>
  </si>
  <si>
    <t xml:space="preserve">MÓDULO 2 : BENEFÍCIOS MENSAIS E DIÁRIOS </t>
  </si>
  <si>
    <t>Benefícios mensais e diários (descontados o valor eventualmente pago pelo empregado)</t>
  </si>
  <si>
    <t>MÓDULO 3 : INSUMOS DIVERSOS</t>
  </si>
  <si>
    <t xml:space="preserve"> Insumos diversos (por empregado)</t>
  </si>
  <si>
    <t>Total de Insumos diversos (por empregado)</t>
  </si>
  <si>
    <t>MÓDULO 4 : ENCARGOS SOCIAIS E TRABALHISTAS</t>
  </si>
  <si>
    <t xml:space="preserve"> Submódulo 4.1 - Encargos previdenciários e  FGTS (aqueles estabelecidos pela Legislação vigente e incidentes sobre a remuneração)</t>
  </si>
  <si>
    <t>Subtotal</t>
  </si>
  <si>
    <t>Salário Educação</t>
  </si>
  <si>
    <t xml:space="preserve">13º  salário                                                                          </t>
  </si>
  <si>
    <t xml:space="preserve"> Submódulo 4.3 - Afastamento maternidade</t>
  </si>
  <si>
    <t>Afastamento maternidade</t>
  </si>
  <si>
    <t xml:space="preserve"> Submódulo 4.4 - Provisão para rescisão</t>
  </si>
  <si>
    <t>Mão-de-Obra vinculada à execução contratual (valor por empregado)</t>
  </si>
  <si>
    <t>Módulo 2 - Benefícios mensais e diários</t>
  </si>
  <si>
    <t>Módulo 4 - Encargos sociais e trabalhistas</t>
  </si>
  <si>
    <t>Subtotal (A + B + C + D)</t>
  </si>
  <si>
    <t>Valor total do empregado</t>
  </si>
  <si>
    <t>Descrição     -      Valor Global da Proposta</t>
  </si>
  <si>
    <t>Férias</t>
  </si>
  <si>
    <t>Ausência por doença</t>
  </si>
  <si>
    <t>Licença Paternidade</t>
  </si>
  <si>
    <t>Ausências Legais</t>
  </si>
  <si>
    <t>Ausência por acidente de trabalho</t>
  </si>
  <si>
    <t xml:space="preserve">Aviso Prévio indenizado  (API) -       </t>
  </si>
  <si>
    <t xml:space="preserve">Incidência do FGTS sobre aviso prévio indenizado            </t>
  </si>
  <si>
    <t xml:space="preserve">Aviso prévio trabalhado (APT) </t>
  </si>
  <si>
    <t xml:space="preserve"> Submódulo 4.5 - Custo de Reposição do Profissional ausente</t>
  </si>
  <si>
    <t xml:space="preserve">Módulo 1 - Remuneração </t>
  </si>
  <si>
    <t>Módulo 3 - Insumos diversos (uniformes, materiais, equipamentos e outros)</t>
  </si>
  <si>
    <t>CCT</t>
  </si>
  <si>
    <t>Composição da remuneração</t>
  </si>
  <si>
    <t>TOTAL(4.5)</t>
  </si>
  <si>
    <t>TOTAL (4.3)</t>
  </si>
  <si>
    <t>TOTAL (4.2)</t>
  </si>
  <si>
    <t>TOTAL (4.1)</t>
  </si>
  <si>
    <t xml:space="preserve">Incidência do submódulo 4.1 sobre afastamento maternidade </t>
  </si>
  <si>
    <t>Módulo 5 - Custos indiretos, Lucro e Tributos</t>
  </si>
  <si>
    <t>Custos Indiretos, Lucro e Tributos</t>
  </si>
  <si>
    <t>TOTAL  FATURAMENTO</t>
  </si>
  <si>
    <t xml:space="preserve">Multa do FGTS do aviso prévio indenizado </t>
  </si>
  <si>
    <t xml:space="preserve">C2. Tributos Federais </t>
  </si>
  <si>
    <t>Multa do FGTS do aviso prévio trabalhado</t>
  </si>
  <si>
    <t>VALOR TOTAL MENSAL</t>
  </si>
  <si>
    <t>DESCRIÇÃO</t>
  </si>
  <si>
    <t>TOTAL MÓDULO  4  -  (4.1 + 4.2 + 4.3 + 4.4 + 4.5)</t>
  </si>
  <si>
    <t>C1. Tributo Municipal</t>
  </si>
  <si>
    <t xml:space="preserve">TOTAL Tributos </t>
  </si>
  <si>
    <t xml:space="preserve">Lucro  </t>
  </si>
  <si>
    <t xml:space="preserve">Tributos   </t>
  </si>
  <si>
    <t xml:space="preserve">ANEXO  III    -    PLANILHA DE CUSTO E FORMAÇÃO DE PREÇOS   -  </t>
  </si>
  <si>
    <t>ANEXO  III-A     -    MÃO-DE-OBRA VINCULADA À EXECUÇÃO CONTRATUAL</t>
  </si>
  <si>
    <t>JANEIRO</t>
  </si>
  <si>
    <t>Gratificação de função (copeira)</t>
  </si>
  <si>
    <t xml:space="preserve">Assistência Médica  e Familiar </t>
  </si>
  <si>
    <t>Assistência Social Familiar</t>
  </si>
  <si>
    <t>Total de Benefícios mensias e diários</t>
  </si>
  <si>
    <t>Uniformes</t>
  </si>
  <si>
    <t>Material de Limpeza</t>
  </si>
  <si>
    <t>Equipamentos (aspirador, lavadora, etc...)</t>
  </si>
  <si>
    <t>Seg. acid. de trabalho/SAT</t>
  </si>
  <si>
    <t xml:space="preserve">Adicional de férias                                                       </t>
  </si>
  <si>
    <t>TOTAL (4.4)</t>
  </si>
  <si>
    <t xml:space="preserve">Incidência do submódulo 4.1 sobre o valor encontrado p/o Custo Reposição </t>
  </si>
  <si>
    <t>TOTAL  GERAL -  MÓDULO  (1) + (2) + 3 + 4)</t>
  </si>
  <si>
    <t>MÓDULO 5 : CUSTOS INDIRETOS, LUCRO E TRIBUTOS</t>
  </si>
  <si>
    <t>ANEXO  III-D     -    QUADRO DEMONSTRATIVO - VALOR GLOBAL DAS PROPOSTAS</t>
  </si>
  <si>
    <t>CÁLCULO VALE TRANSPORTE E VALE ALIMENTAÇÃO</t>
  </si>
  <si>
    <t>CÁLCULO VALE TRANSPORTE</t>
  </si>
  <si>
    <t xml:space="preserve">CÁLCULO VALE ALIMENTAÇÃO CONFORME CCT </t>
  </si>
  <si>
    <t>MEMÓRIA DE CALCULO - UNIFORMES</t>
  </si>
  <si>
    <t>BOTINA</t>
  </si>
  <si>
    <t>Adcional de Assiduidade</t>
  </si>
  <si>
    <r>
      <rPr>
        <b/>
        <sz val="11"/>
        <rFont val="Calibri"/>
        <family val="2"/>
      </rPr>
      <t>GARANTIA</t>
    </r>
    <r>
      <rPr>
        <sz val="11"/>
        <rFont val="Calibri"/>
        <family val="2"/>
      </rPr>
      <t xml:space="preserve"> CONTRATUAL (ART. 56 DA LEI Nº 8.666/93) </t>
    </r>
  </si>
  <si>
    <t>Custos Indiretos   - (despesas operacionais administrativas)=</t>
  </si>
  <si>
    <t xml:space="preserve"> QTDE FORNC. PERÍODO 30 MESES</t>
  </si>
  <si>
    <t xml:space="preserve">VALOR TOTAL </t>
  </si>
  <si>
    <t xml:space="preserve">VALOR UNIT. </t>
  </si>
  <si>
    <t>VALOR TOTAL - 30 MESES</t>
  </si>
  <si>
    <t>VALOR HORA</t>
  </si>
  <si>
    <t>SALÁRIO BASE</t>
  </si>
  <si>
    <t>QTDE HORA MENSAL</t>
  </si>
  <si>
    <t>CARGA HORÁRIA SEMANAL</t>
  </si>
  <si>
    <t>VALO TOTAL DIÁRIO</t>
  </si>
  <si>
    <t xml:space="preserve">SALÁRIO BASE </t>
  </si>
  <si>
    <t>MEMÓRIA DE CÁLCULO - FRACIONAMENTO POSTO 30 HS SEMANAIS</t>
  </si>
  <si>
    <t>VALOR TOTAL SEMANAL</t>
  </si>
  <si>
    <t>DIAS TRAB. -SEMANA</t>
  </si>
  <si>
    <t>QTDE DIAS MÊS = 365,25/12</t>
  </si>
  <si>
    <t>MEMÓRIA DE CÁLCULO - FRACIONAMENTO GRATIFICAÇÃO FUNÇÃO COPEIRA</t>
  </si>
  <si>
    <t>GRATIFICAÇÃO</t>
  </si>
  <si>
    <t xml:space="preserve">Incidência do submódulo 4.1 sobre 13º salário             </t>
  </si>
  <si>
    <t xml:space="preserve"> Submódulo 4.2 - 13º Salário </t>
  </si>
  <si>
    <t>Auxílio Creche</t>
  </si>
  <si>
    <t>CAMISETA MANGA CURTA EM MALHA PV</t>
  </si>
  <si>
    <t>CAMISETA MANGA LONGA EM MALHA PV</t>
  </si>
  <si>
    <t>CALÇA ANATÔMICA, COM ELÁSTICO À VOLTA TODA, SEM BOLSOS E SEM ZIPER</t>
  </si>
  <si>
    <t>BLUSA DE MOLETON GOLA REDONDA SEM ZIPER</t>
  </si>
  <si>
    <t>BATA COM BOLSO TIPO CANGURU</t>
  </si>
  <si>
    <t xml:space="preserve">PLANILHA DE CUSTOS E FORMAÇÃO DE PREÇOS CONFORME IN SLTI/MPOG nº 02/2008, de 30/04/2008 e alterações                            </t>
  </si>
  <si>
    <t>Adicional de Assiduidade</t>
  </si>
  <si>
    <t>VALOR GLOBAL MENSAL  POSTOS</t>
  </si>
  <si>
    <t>MEMÓRIA DE CÁLCULO - FRACIONAMENTO ADICIONAL DE RISCO</t>
  </si>
  <si>
    <t>ENCARREGADA DE RECEPÇÃO 40H</t>
  </si>
  <si>
    <t>POSTO</t>
  </si>
  <si>
    <t>ENCARREGADA 4221-05</t>
  </si>
  <si>
    <t xml:space="preserve">MEMÓRIA DE CÁLCULO - FRACIONAMENTO GRATIFICAÇÃO </t>
  </si>
  <si>
    <t>SECRETARIA TEC. CURITIBA</t>
  </si>
  <si>
    <t>SEC. TECNICA 40H</t>
  </si>
  <si>
    <t>SEC. TECNICA 3515-05</t>
  </si>
  <si>
    <t>JUNHO</t>
  </si>
  <si>
    <t>Gratificação de função</t>
  </si>
  <si>
    <t>SECRETARIA TEC. ARAUCÁRIA</t>
  </si>
  <si>
    <t>Ag Portaria Araucária</t>
  </si>
  <si>
    <t>posto</t>
  </si>
  <si>
    <t xml:space="preserve">Ag Portaria 40h </t>
  </si>
  <si>
    <t>Porteiro -5174-10</t>
  </si>
  <si>
    <t>fevereiro</t>
  </si>
  <si>
    <t>Ag Portaria COLOMBO</t>
  </si>
  <si>
    <t>Ag Portaria SÃO JOSE PINHAIS</t>
  </si>
  <si>
    <t xml:space="preserve">ENCARREGADA +20F (8h diária - 40hs semanais) </t>
  </si>
  <si>
    <t>ADCIONAL DE RISCO</t>
  </si>
  <si>
    <t>REVERSAO PATRONAL</t>
  </si>
  <si>
    <t>SECRETARIA TEC. SÃO JOSE PINHAIS</t>
  </si>
  <si>
    <t>SECRETARIA TEC. COLOMBO</t>
  </si>
  <si>
    <t>Continuo Curitiba</t>
  </si>
  <si>
    <t xml:space="preserve">Continuo (8h diárias - 40hs semanais) </t>
  </si>
  <si>
    <t>continuo 4122-05</t>
  </si>
  <si>
    <t xml:space="preserve">  Agente de Portaria Curitiba</t>
  </si>
  <si>
    <t>curitiba</t>
  </si>
  <si>
    <t xml:space="preserve">AGENTE de PORTARIA(8h diárias - 40hs semanais) </t>
  </si>
  <si>
    <t>Porteiro 5174-10</t>
  </si>
  <si>
    <t>Adicional de Risco</t>
  </si>
  <si>
    <t>PERICULOSIDADE</t>
  </si>
  <si>
    <t>HORAS EXTRAS SUMULA 444 TST</t>
  </si>
  <si>
    <t>DSR</t>
  </si>
  <si>
    <t>INTRA JORNADA</t>
  </si>
  <si>
    <t xml:space="preserve"> </t>
  </si>
  <si>
    <t>Fundo de Formação</t>
  </si>
  <si>
    <t xml:space="preserve">CAMISA MANGA CURTA </t>
  </si>
  <si>
    <t xml:space="preserve"> QTDE FORNC. PERÍODO 20 MESES</t>
  </si>
  <si>
    <t>VALOR TOTAL - 20 MESES</t>
  </si>
  <si>
    <t xml:space="preserve">CAMISA MANGA LONGA </t>
  </si>
  <si>
    <t>CALÇA ANATÔMICA</t>
  </si>
  <si>
    <t>BLUSA DE LÃ</t>
  </si>
  <si>
    <t>BLASER</t>
  </si>
  <si>
    <t>SAPATO</t>
  </si>
  <si>
    <t>VALOR MENSAL  POSTO</t>
  </si>
  <si>
    <t>NUMERO DE POSTOS</t>
  </si>
  <si>
    <t>Adicional Noturno</t>
  </si>
  <si>
    <t>Estiva</t>
  </si>
  <si>
    <t>Limpeza</t>
  </si>
  <si>
    <t>Secretariado</t>
  </si>
  <si>
    <t>Descrição</t>
  </si>
  <si>
    <t>Item</t>
  </si>
  <si>
    <t>Unidade de Medida</t>
  </si>
  <si>
    <t>Unidade</t>
  </si>
  <si>
    <t>Qtde de item trimestral</t>
  </si>
  <si>
    <t>Equipamentos TRIMESTRAL</t>
  </si>
  <si>
    <t>25003.010309/2015-01</t>
  </si>
  <si>
    <t>jan/2016</t>
  </si>
  <si>
    <t>23/02/16 -16:00</t>
  </si>
  <si>
    <t>MG000071/2016</t>
  </si>
  <si>
    <t>Belo Horizonte</t>
  </si>
  <si>
    <t>01/2016</t>
  </si>
  <si>
    <t>Copeiragem]</t>
  </si>
  <si>
    <t>Copeira 44 horas</t>
  </si>
  <si>
    <t>Estivador 44 horas</t>
  </si>
  <si>
    <t>Limpeza 44 Horas</t>
  </si>
  <si>
    <t>Secretariado 44 horas</t>
  </si>
  <si>
    <t>Supervisao</t>
  </si>
  <si>
    <t>Supervisor</t>
  </si>
  <si>
    <t>Assistêncial patronal</t>
  </si>
  <si>
    <t>Seguro</t>
  </si>
  <si>
    <t>Adcional de Férias</t>
  </si>
  <si>
    <t>Sub Total</t>
  </si>
  <si>
    <t>Incidencia do Submodulo 4.1 Sobre 13° e Adcional de férias</t>
  </si>
  <si>
    <t>Quadro – resumo – Módulo 4 – Encargos sociais e trabalhistas</t>
  </si>
  <si>
    <t>Módulo 4 – Encargos sociais e trabalhistas</t>
  </si>
  <si>
    <t xml:space="preserve">Encargos previdenciários, FGTS e outras contribuições </t>
  </si>
  <si>
    <t>13º (décimo-terceiro) salário e Adicional de Férias</t>
  </si>
  <si>
    <t>Custo de rescisão</t>
  </si>
  <si>
    <t>Custo de reposição do profissional ausente</t>
  </si>
  <si>
    <t>4.6</t>
  </si>
  <si>
    <t>TOTAL DOS ENCARGOS SOCIAIS E TRABALHISTAS</t>
  </si>
  <si>
    <t>(M-T)      CUSTO TOTAL DA PLANILHA PARA EFEITO DE CÁLCULO DO MÓDULO 5 (M1+M2+M3+M4)</t>
  </si>
  <si>
    <t>PLANILHA DE CUSTOS E FORMAÇÃO DE PREÇOS</t>
  </si>
  <si>
    <r>
      <t>N</t>
    </r>
    <r>
      <rPr>
        <b/>
        <strike/>
        <sz val="11"/>
        <color indexed="8"/>
        <rFont val="Calibri"/>
        <family val="2"/>
      </rPr>
      <t>º</t>
    </r>
    <r>
      <rPr>
        <b/>
        <sz val="11"/>
        <color indexed="8"/>
        <rFont val="Calibri"/>
        <family val="2"/>
      </rPr>
      <t xml:space="preserve"> Processo</t>
    </r>
  </si>
  <si>
    <r>
      <t>Licitação N</t>
    </r>
    <r>
      <rPr>
        <strike/>
        <sz val="11"/>
        <color indexed="8"/>
        <rFont val="Calibri"/>
        <family val="2"/>
      </rPr>
      <t>º</t>
    </r>
    <r>
      <rPr>
        <sz val="11"/>
        <color indexed="8"/>
        <rFont val="Calibri"/>
        <family val="2"/>
      </rPr>
      <t xml:space="preserve"> </t>
    </r>
  </si>
  <si>
    <t>Discriminação dos Serviços (dados referentes à contratação)</t>
  </si>
  <si>
    <t>Data de apresentação da proposta (mês/ano)</t>
  </si>
  <si>
    <t>Município/UF</t>
  </si>
  <si>
    <t>BELO HORIZONTE - MG</t>
  </si>
  <si>
    <t>Ano Acordo, Convenção ou Sentença Normativa em Dissídio Coletivo</t>
  </si>
  <si>
    <r>
      <t>N</t>
    </r>
    <r>
      <rPr>
        <strike/>
        <sz val="11"/>
        <color indexed="8"/>
        <rFont val="Calibri"/>
        <family val="2"/>
      </rPr>
      <t>º</t>
    </r>
    <r>
      <rPr>
        <sz val="11"/>
        <color indexed="8"/>
        <rFont val="Calibri"/>
        <family val="2"/>
      </rPr>
      <t xml:space="preserve"> de meses de execução contratual</t>
    </r>
  </si>
  <si>
    <t>12 meses</t>
  </si>
  <si>
    <t>Anexo III-A – 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</si>
  <si>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</si>
  <si>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</si>
  <si>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</si>
  <si>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</si>
  <si>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</si>
  <si>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</si>
  <si>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</si>
  <si>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Percentual</t>
  </si>
  <si>
    <t>Salário</t>
  </si>
  <si>
    <t>Adicional de Periculosidade</t>
  </si>
  <si>
    <t>Hora noturna adicional (somente após as 5:00h)</t>
  </si>
  <si>
    <t>Adicional de Hora Extra</t>
  </si>
  <si>
    <t>TOTAL DA REMUNERAÇÃO</t>
  </si>
  <si>
    <t xml:space="preserve"> MÓDULO 2: BENEFÍCIOS MENSAIS E DIÁRIOS</t>
  </si>
  <si>
    <t>Benefícios Mensais e Diários</t>
  </si>
  <si>
    <t xml:space="preserve">Transporte </t>
  </si>
  <si>
    <t xml:space="preserve">Auxílio alimentação </t>
  </si>
  <si>
    <t>Assistência Médica e Familiar</t>
  </si>
  <si>
    <t xml:space="preserve">Seguro de Vida, Invalidez e Funeral </t>
  </si>
  <si>
    <t xml:space="preserve">PQM - Programa de Qualificação Profissional </t>
  </si>
  <si>
    <t>Outros (Previstos na CCT)</t>
  </si>
  <si>
    <t>TOTAL DE BENEFÍCIOS MENSAIS E DIÁRIOS</t>
  </si>
  <si>
    <t>MÓDULO 3: INSUMOS DIVERSOS</t>
  </si>
  <si>
    <t>Insumos Diversos</t>
  </si>
  <si>
    <r>
      <t>Uniformes</t>
    </r>
    <r>
      <rPr>
        <sz val="11"/>
        <color indexed="8"/>
        <rFont val="Calibri"/>
        <family val="2"/>
      </rPr>
      <t xml:space="preserve"> </t>
    </r>
  </si>
  <si>
    <t>Material</t>
  </si>
  <si>
    <r>
      <t>Equipamentos</t>
    </r>
    <r>
      <rPr>
        <sz val="11"/>
        <color indexed="8"/>
        <rFont val="Calibri"/>
        <family val="2"/>
      </rPr>
      <t xml:space="preserve"> </t>
    </r>
  </si>
  <si>
    <r>
      <t xml:space="preserve">Outros </t>
    </r>
    <r>
      <rPr>
        <sz val="11"/>
        <color indexed="8"/>
        <rFont val="Calibri"/>
        <family val="2"/>
      </rPr>
      <t xml:space="preserve">(especificar) </t>
    </r>
  </si>
  <si>
    <t>TOTAL DE INSUMOS DIVERSOS</t>
  </si>
  <si>
    <t>MÓDULO 4: ENCARGOS SOCIAIS E TRABALHISTAS</t>
  </si>
  <si>
    <t>Submódulo 4.1 – Encargos previdenciários e FGTS:</t>
  </si>
  <si>
    <t>Encargos previdenciários e FGTS</t>
  </si>
  <si>
    <t>SESI ou SESC</t>
  </si>
  <si>
    <t>SENAI ou SENAC</t>
  </si>
  <si>
    <t>Seguro Acidente de Trabalho ou R.A.T - RAT X FAP</t>
  </si>
  <si>
    <t>Submódulo 4.2 – 13º Salário e Adicional de Férias</t>
  </si>
  <si>
    <t>13º Salário e Adicional de Férias</t>
  </si>
  <si>
    <t>13 º Salário</t>
  </si>
  <si>
    <t>Adicional de Férias</t>
  </si>
  <si>
    <t>Incidência do Submódulo 4.1 sobre 13º Salário e Adicional de Férias</t>
  </si>
  <si>
    <t>Submódulo 4.3 – Afastamento Maternidade</t>
  </si>
  <si>
    <t>Afastamento Maternidade:</t>
  </si>
  <si>
    <t>Incidência do submódulo 4.1 sobre afastamento maternidade</t>
  </si>
  <si>
    <t>Submódulo 4.4 - Provisão para Rescisão</t>
  </si>
  <si>
    <t>Provisão para Rescisão</t>
  </si>
  <si>
    <t>Aviso prévio indenizado</t>
  </si>
  <si>
    <t xml:space="preserve">Incidência do FGTS sobre aviso prévio indenizado </t>
  </si>
  <si>
    <t>Multa do FGTS do aviso prévio indenizado sobre a Remuneração</t>
  </si>
  <si>
    <t>Aviso prévio trabalhado</t>
  </si>
  <si>
    <t>Incidência do submódulo 4.1 sobre aviso prévio trabalhado</t>
  </si>
  <si>
    <t>Submódulo 4.5 – Custo de Reposição do Profissional Ausente</t>
  </si>
  <si>
    <t>Composição do Custo de Reposição do Profissional Ausente</t>
  </si>
  <si>
    <t>Licença paternidade</t>
  </si>
  <si>
    <t>Ausências legais</t>
  </si>
  <si>
    <t>Ausência por Acidente de trabalho</t>
  </si>
  <si>
    <t>Incidência do submódulo 4.1 sobre o Custo de reposição do profissional ausente</t>
  </si>
  <si>
    <t xml:space="preserve">MÓDULO 5 – CUSTOS INDIRETOS, TRIBUTOS E LUCRO </t>
  </si>
  <si>
    <t>Custos Indiretos, Tributos e Lucro</t>
  </si>
  <si>
    <t>Custos Indiretos</t>
  </si>
  <si>
    <t>Lucro</t>
  </si>
  <si>
    <t>Subtotal para  efeito  de  cálculo  dos Tributos</t>
  </si>
  <si>
    <t>Tributos</t>
  </si>
  <si>
    <t>TRIBUTOS (ISS + COFINS + PIS) não incluso IRPJ e CSLL</t>
  </si>
  <si>
    <t xml:space="preserve">TOTAL CUSTOS INDIRETOS, TRIBUTOS E LUCRO 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</si>
  <si>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</si>
  <si>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</si>
  <si>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</si>
  <si>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</si>
  <si>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material,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</si>
  <si>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</si>
  <si>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</si>
  <si>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</si>
  <si>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</si>
  <si>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25003.010309/2015-1</t>
  </si>
  <si>
    <t>Recepção - 4221-05 44horas</t>
  </si>
  <si>
    <t>recepcionista - 4221-05 44horas</t>
  </si>
  <si>
    <t>Qtd. À comprar</t>
  </si>
  <si>
    <t xml:space="preserve"> Valor Un. </t>
  </si>
  <si>
    <t>Valor por Trimestre</t>
  </si>
  <si>
    <t>Valor total Estimado de materiais</t>
  </si>
  <si>
    <t>Desinfetante 2L</t>
  </si>
  <si>
    <t>Detergente 500ml</t>
  </si>
  <si>
    <t>Limpa Vidro 500ml</t>
  </si>
  <si>
    <t>Balde plástico, com alça reforçada em abs, 20 litros</t>
  </si>
  <si>
    <t>UN</t>
  </si>
  <si>
    <t>Lustra móveis 200ml</t>
  </si>
  <si>
    <t>2.1</t>
  </si>
  <si>
    <t>2.2</t>
  </si>
  <si>
    <t>2.3</t>
  </si>
  <si>
    <t>Qtde de uniformes fornecidos em 30 meses</t>
  </si>
  <si>
    <t>-</t>
  </si>
  <si>
    <t xml:space="preserve">Bota de Borracha </t>
  </si>
  <si>
    <t>Comprida, com ziper ou elástico, de gabardine ou brim</t>
  </si>
  <si>
    <t>Mangas curtas, gola polo ou V, com emblema da empresa na parte superior, esquerda ou direita, em material respirável.</t>
  </si>
  <si>
    <t>Confeccionado em tecido natural ou sintético que proporcione proteção adequada para o inverno, forrado com acolchoamento, caso o tecido seja de material sintético, abertura frontal e fechamento por zíper ou botões, bolsos externos e internos.</t>
  </si>
  <si>
    <t>Tênis preto em couro, solado baixo e antiderrapante, com palmilha antibacteriana</t>
  </si>
  <si>
    <t>Entrega Semestral</t>
  </si>
  <si>
    <t>Entrega Anual</t>
  </si>
  <si>
    <t xml:space="preserve">Peça </t>
  </si>
  <si>
    <t>Calça</t>
  </si>
  <si>
    <t>Camisa</t>
  </si>
  <si>
    <t>Jaqueta</t>
  </si>
  <si>
    <t>Calçado</t>
  </si>
  <si>
    <t>Luvas</t>
  </si>
  <si>
    <t xml:space="preserve">Bota </t>
  </si>
  <si>
    <t>Vassoura c/ Cerdas Grossas Nylon - Min de 30cm largura</t>
  </si>
  <si>
    <t>Vassoura c/ Cerdas Finas Pêlo Sintético - Min de 30cm largura</t>
  </si>
  <si>
    <t>Vassoura c/ Cerdas de Palha</t>
  </si>
  <si>
    <t>Pano de Chão/Limpeza 100% Algodão</t>
  </si>
  <si>
    <t>Flanela p/ Limpeza</t>
  </si>
  <si>
    <t>Rodo Alumínio c/ 2 borrachas -  mín 40cm de largura</t>
  </si>
  <si>
    <t>Pá de Lixo com cabo longo mín 80cm</t>
  </si>
  <si>
    <t>Espanador de Pó com penas, Cabo mín 40cm</t>
  </si>
  <si>
    <t>Custo Mensal (R$)</t>
  </si>
  <si>
    <t>Custo 30 Meses (R$)</t>
  </si>
  <si>
    <t>Valor Total Mensal</t>
  </si>
  <si>
    <t>Valor Total 30 Meses</t>
  </si>
  <si>
    <t>Sabão em Pó Caixa 1Kg</t>
  </si>
  <si>
    <t>Cloro ou Agua Sanitária 1L</t>
  </si>
  <si>
    <t>Saco para Lixo 100 Litros Pacote com 100 Unidades</t>
  </si>
  <si>
    <t>Saco para Lixo 30 Litros Pacote com 100 Unidades</t>
  </si>
  <si>
    <t xml:space="preserve">Alcool etílico líquido 70%, Frasco 1L </t>
  </si>
  <si>
    <t>Sabão em Pedra Embalagem de 5 unidades ou 1Kg</t>
  </si>
  <si>
    <t>Removedor de Sujeira 1L</t>
  </si>
  <si>
    <t>Qtde de EPIs fornecidos em 30 meses</t>
  </si>
  <si>
    <t>Custo de 30 meses do uniforme por Funcionário</t>
  </si>
  <si>
    <t>Custo de 30 meses do EPI por Funcionário</t>
  </si>
  <si>
    <t>Cera para piso tipo piviplex 5L</t>
  </si>
  <si>
    <t xml:space="preserve">Custo Mensal </t>
  </si>
  <si>
    <t>Par de luvas de latex reutilizável para Limpeza em Geral</t>
  </si>
  <si>
    <t>MEMÓRIA DE CÁLCULO - RESUMO</t>
  </si>
  <si>
    <t>ITEM</t>
  </si>
  <si>
    <t>DISCRIMINAÇÃO DOS CUSTOS</t>
  </si>
  <si>
    <t>VALORES</t>
  </si>
  <si>
    <t>R$</t>
  </si>
  <si>
    <t>1 - REMUNERAÇÃO</t>
  </si>
  <si>
    <t>1.1</t>
  </si>
  <si>
    <t>SALÁRIO-BASE</t>
  </si>
  <si>
    <t>1.2</t>
  </si>
  <si>
    <t>ADICIONAL DE PERICULOSIDADE</t>
  </si>
  <si>
    <t>1.3</t>
  </si>
  <si>
    <t>ADICIONAL DE INSALUBRIDADE</t>
  </si>
  <si>
    <t>1.4</t>
  </si>
  <si>
    <t>FERIADO REMUNERADO</t>
  </si>
  <si>
    <t>1.5</t>
  </si>
  <si>
    <t>FOLGUISTA</t>
  </si>
  <si>
    <t>2 - BENEFÍCIOS MENSAIS E DIÁRIOS</t>
  </si>
  <si>
    <t>VALE-TRANSPORTE</t>
  </si>
  <si>
    <t>CUSTO MENSAL</t>
  </si>
  <si>
    <t>PARCELA DO TRABALHADOR</t>
  </si>
  <si>
    <t>CRÉDITO PIS/COFINS</t>
  </si>
  <si>
    <t>VALE-REFEIÇÃO</t>
  </si>
  <si>
    <t>PARCELA DO EMPREGADOR</t>
  </si>
  <si>
    <t>DIA DA CATEGORIA</t>
  </si>
  <si>
    <t>2.4</t>
  </si>
  <si>
    <t>CESTA BÁSICA</t>
  </si>
  <si>
    <t>CUSTO COM CESTA BÁSICA</t>
  </si>
  <si>
    <t>2.5</t>
  </si>
  <si>
    <t>BENEFÍCIO SOCIAL FAMILIAR</t>
  </si>
  <si>
    <t>CUSTO COM BENEFÍCIO SOCIAL FAMILIAR</t>
  </si>
  <si>
    <t>2.6</t>
  </si>
  <si>
    <t>AUXÍLIO-CRECHE</t>
  </si>
  <si>
    <t>2.7</t>
  </si>
  <si>
    <t>2.8</t>
  </si>
  <si>
    <t>NORMA REGULAMENTADORA Nº 07</t>
  </si>
  <si>
    <t>3 - INSUMOS DIVERSOS</t>
  </si>
  <si>
    <t>3.1</t>
  </si>
  <si>
    <t>UNIFORME</t>
  </si>
  <si>
    <t>3.2</t>
  </si>
  <si>
    <t>EPI</t>
  </si>
  <si>
    <t>3.3</t>
  </si>
  <si>
    <t>MATERIAL</t>
  </si>
  <si>
    <t>4 - ENCARGOS SOCIAIS E TRABALHISTAS</t>
  </si>
  <si>
    <t>ENCARGOS PREVIDENCIÁRIOS E FGTS</t>
  </si>
  <si>
    <t>13º SALÁRIO + ADICIONAL DE FÉRIAS</t>
  </si>
  <si>
    <t>AFASTAMENTO MATERNIDADE</t>
  </si>
  <si>
    <t>CUSTO DE REPOSIÇÃO DO PROFISSIONAL AUSENTE</t>
  </si>
  <si>
    <t>CUSTO DE RESCISÃO</t>
  </si>
  <si>
    <r>
      <t>OUTROS</t>
    </r>
    <r>
      <rPr>
        <b/>
        <sz val="11"/>
        <rFont val="Arial"/>
        <family val="2"/>
      </rPr>
      <t>*</t>
    </r>
  </si>
  <si>
    <t>5 - CUSTOS INDIRETOS, LUCRO E TRIBUTOS</t>
  </si>
  <si>
    <t>5.1</t>
  </si>
  <si>
    <t>CUSTOS INDIRETOS</t>
  </si>
  <si>
    <t>5.2</t>
  </si>
  <si>
    <t>LUCRO</t>
  </si>
  <si>
    <t>5.3</t>
  </si>
  <si>
    <t>TRIBUTOS</t>
  </si>
  <si>
    <t>COFINS</t>
  </si>
  <si>
    <t>VALOR MENSAL - Somatório de 1 a 5</t>
  </si>
  <si>
    <t>1.6</t>
  </si>
  <si>
    <t>ADICIONAL POR ACUMULO DE FUNÇÃO</t>
  </si>
  <si>
    <t>AUXÍLIO SAUDE</t>
  </si>
  <si>
    <t>CUSTO DO AUXILIO SAUDE</t>
  </si>
  <si>
    <t>Preço praticado no mercado por unidade (R$)</t>
  </si>
  <si>
    <t>RELAÇÃO UNIFORMES E EPIS</t>
  </si>
  <si>
    <t>Observações: Calça, camisa, luvas, bota e calçado deverão ser entregues semestralmente, já a jaqueta terá entrega anual.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</si>
</sst>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[Red]\(&quot;R$ &quot;#,##0.00\)"/>
    <numFmt numFmtId="171" formatCode="_(&quot;R$ &quot;* #,##0_);_(&quot;R$ &quot;* \(#,##0\);_(&quot;R$ &quot;* &quot;-&quot;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_(* #,##0.0000_);_(* \(#,##0.0000\);_(* &quot;-&quot;??_);_(@_)"/>
    <numFmt numFmtId="176" formatCode="dd/mm/yy;@"/>
    <numFmt numFmtId="177" formatCode="0.000%"/>
    <numFmt numFmtId="178" formatCode="0.0000%"/>
    <numFmt numFmtId="179" formatCode="_(&quot;R$ &quot;* #,##0.00_);_(&quot;R$ &quot;* \(#,##0.00\);_(&quot;R$ &quot;* \-??_);_(@_)"/>
    <numFmt numFmtId="180" formatCode="_(* #,##0_);_(* \(#,##0\);_(* &quot;-&quot;??_);_(@_)"/>
    <numFmt numFmtId="181" formatCode="_-&quot;R$&quot;\ * #,##0.0_-;\-&quot;R$&quot;\ * #,##0.0_-;_-&quot;R$&quot;\ * &quot;-&quot;??_-;_-@_-"/>
    <numFmt numFmtId="182" formatCode="&quot;R$&quot;\ #,##0.00"/>
    <numFmt numFmtId="183" formatCode="0.000"/>
    <numFmt numFmtId="184" formatCode="0.0"/>
    <numFmt numFmtId="185" formatCode="[$-416]d\-mmm\-yy;@"/>
    <numFmt numFmtId="186" formatCode="_(&quot;R$ &quot;* #,##0.0000000_);_(&quot;R$ &quot;* \(#,##0.0000000\);_(&quot;R$ &quot;* &quot;-&quot;??_);_(@_)"/>
    <numFmt numFmtId="187" formatCode="_(&quot;R$ &quot;* #,##0.000000_);_(&quot;R$ &quot;* \(#,##0.000000\);_(&quot;R$ &quot;* &quot;-&quot;??_);_(@_)"/>
    <numFmt numFmtId="188" formatCode="&quot;R$ &quot;#,##0.00"/>
    <numFmt numFmtId="189" formatCode="_(* #,##0.0_);_(* \(#,##0.0\);_(* &quot;-&quot;??_);_(@_)"/>
    <numFmt numFmtId="190" formatCode="[$R$-416]\ #,##0.00;[Red]\-[$R$-416]\ #,##0.00"/>
    <numFmt numFmtId="191" formatCode="mm/yy"/>
    <numFmt numFmtId="192" formatCode="0.00000"/>
    <numFmt numFmtId="193" formatCode="[$R$-416]#,##0.00;[Red]\-[$R$-416]#,##0.00"/>
    <numFmt numFmtId="194" formatCode="&quot;R$&quot;#,##0.00"/>
    <numFmt numFmtId="195" formatCode="0.0%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&quot;R$&quot;\ #,##0.0;[Red]\-&quot;R$&quot;\ #,##0.0"/>
    <numFmt numFmtId="201" formatCode="&quot;R$&quot;\ #,##0.000;[Red]\-&quot;R$&quot;\ #,##0.000"/>
    <numFmt numFmtId="202" formatCode="&quot; R$ &quot;#,##0.00\ ;&quot; R$ (&quot;#,##0.00\);&quot; R$ -&quot;#\ ;@\ "/>
    <numFmt numFmtId="203" formatCode="00"/>
  </numFmts>
  <fonts count="75">
    <font>
      <sz val="8"/>
      <name val="Arial"/>
      <family val="0"/>
    </font>
    <font>
      <u val="single"/>
      <sz val="6.25"/>
      <color indexed="12"/>
      <name val="Arial"/>
      <family val="2"/>
    </font>
    <font>
      <u val="single"/>
      <sz val="6.25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>
        <color indexed="8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17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3" borderId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0" fontId="4" fillId="34" borderId="13" xfId="58" applyNumberFormat="1" applyFont="1" applyFill="1" applyBorder="1" applyAlignment="1">
      <alignment horizontal="center" vertical="center"/>
    </xf>
    <xf numFmtId="10" fontId="4" fillId="34" borderId="14" xfId="58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44" fontId="4" fillId="34" borderId="13" xfId="46" applyNumberFormat="1" applyFont="1" applyFill="1" applyBorder="1" applyAlignment="1">
      <alignment horizontal="center" vertical="center"/>
    </xf>
    <xf numFmtId="44" fontId="4" fillId="34" borderId="17" xfId="46" applyNumberFormat="1" applyFont="1" applyFill="1" applyBorder="1" applyAlignment="1">
      <alignment horizontal="center" vertical="center"/>
    </xf>
    <xf numFmtId="44" fontId="4" fillId="34" borderId="18" xfId="46" applyNumberFormat="1" applyFont="1" applyFill="1" applyBorder="1" applyAlignment="1">
      <alignment horizontal="center" vertical="center"/>
    </xf>
    <xf numFmtId="173" fontId="4" fillId="34" borderId="11" xfId="46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center"/>
    </xf>
    <xf numFmtId="173" fontId="4" fillId="34" borderId="17" xfId="46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/>
    </xf>
    <xf numFmtId="10" fontId="4" fillId="34" borderId="29" xfId="58" applyNumberFormat="1" applyFont="1" applyFill="1" applyBorder="1" applyAlignment="1">
      <alignment horizontal="center" vertical="center"/>
    </xf>
    <xf numFmtId="173" fontId="4" fillId="34" borderId="30" xfId="46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5" borderId="33" xfId="0" applyFont="1" applyFill="1" applyBorder="1" applyAlignment="1">
      <alignment horizontal="left" vertical="center"/>
    </xf>
    <xf numFmtId="173" fontId="4" fillId="34" borderId="34" xfId="46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left" vertical="center"/>
    </xf>
    <xf numFmtId="10" fontId="4" fillId="34" borderId="13" xfId="58" applyNumberFormat="1" applyFont="1" applyFill="1" applyBorder="1" applyAlignment="1" applyProtection="1">
      <alignment horizontal="center" vertical="center"/>
      <protection locked="0"/>
    </xf>
    <xf numFmtId="173" fontId="4" fillId="34" borderId="38" xfId="46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10" fontId="4" fillId="34" borderId="39" xfId="58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178" fontId="4" fillId="34" borderId="0" xfId="0" applyNumberFormat="1" applyFont="1" applyFill="1" applyBorder="1" applyAlignment="1">
      <alignment horizontal="left" vertical="center"/>
    </xf>
    <xf numFmtId="10" fontId="4" fillId="34" borderId="11" xfId="58" applyNumberFormat="1" applyFont="1" applyFill="1" applyBorder="1" applyAlignment="1">
      <alignment horizontal="center" vertical="center"/>
    </xf>
    <xf numFmtId="10" fontId="4" fillId="34" borderId="0" xfId="0" applyNumberFormat="1" applyFont="1" applyFill="1" applyBorder="1" applyAlignment="1">
      <alignment horizontal="left" vertical="center"/>
    </xf>
    <xf numFmtId="10" fontId="4" fillId="0" borderId="13" xfId="0" applyNumberFormat="1" applyFont="1" applyFill="1" applyBorder="1" applyAlignment="1">
      <alignment horizontal="center" vertical="center"/>
    </xf>
    <xf numFmtId="43" fontId="4" fillId="34" borderId="0" xfId="0" applyNumberFormat="1" applyFont="1" applyFill="1" applyBorder="1" applyAlignment="1">
      <alignment horizontal="left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173" fontId="4" fillId="34" borderId="41" xfId="46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center" vertical="center"/>
    </xf>
    <xf numFmtId="10" fontId="45" fillId="34" borderId="33" xfId="0" applyNumberFormat="1" applyFont="1" applyFill="1" applyBorder="1" applyAlignment="1">
      <alignment horizontal="center" vertical="center"/>
    </xf>
    <xf numFmtId="10" fontId="4" fillId="34" borderId="33" xfId="58" applyNumberFormat="1" applyFont="1" applyFill="1" applyBorder="1" applyAlignment="1">
      <alignment horizontal="center" vertical="center"/>
    </xf>
    <xf numFmtId="173" fontId="4" fillId="34" borderId="42" xfId="46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center" vertical="center"/>
    </xf>
    <xf numFmtId="10" fontId="4" fillId="34" borderId="29" xfId="58" applyNumberFormat="1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5" borderId="44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10" fontId="4" fillId="34" borderId="14" xfId="58" applyNumberFormat="1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35" borderId="48" xfId="0" applyFont="1" applyFill="1" applyBorder="1" applyAlignment="1">
      <alignment horizontal="center" vertical="center"/>
    </xf>
    <xf numFmtId="10" fontId="55" fillId="34" borderId="32" xfId="58" applyNumberFormat="1" applyFont="1" applyFill="1" applyBorder="1" applyAlignment="1" applyProtection="1">
      <alignment horizontal="center" vertical="center"/>
      <protection locked="0"/>
    </xf>
    <xf numFmtId="10" fontId="4" fillId="34" borderId="49" xfId="58" applyNumberFormat="1" applyFont="1" applyFill="1" applyBorder="1" applyAlignment="1">
      <alignment horizontal="center" vertical="center"/>
    </xf>
    <xf numFmtId="10" fontId="4" fillId="0" borderId="45" xfId="0" applyNumberFormat="1" applyFont="1" applyFill="1" applyBorder="1" applyAlignment="1">
      <alignment horizontal="center" vertical="center"/>
    </xf>
    <xf numFmtId="10" fontId="4" fillId="34" borderId="50" xfId="58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173" fontId="4" fillId="34" borderId="52" xfId="0" applyNumberFormat="1" applyFont="1" applyFill="1" applyBorder="1" applyAlignment="1">
      <alignment horizontal="left" vertical="center"/>
    </xf>
    <xf numFmtId="0" fontId="3" fillId="34" borderId="53" xfId="0" applyFont="1" applyFill="1" applyBorder="1" applyAlignment="1">
      <alignment horizontal="center" vertical="center"/>
    </xf>
    <xf numFmtId="44" fontId="4" fillId="34" borderId="52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10" fontId="4" fillId="34" borderId="29" xfId="58" applyNumberFormat="1" applyFont="1" applyFill="1" applyBorder="1" applyAlignment="1">
      <alignment horizontal="center" vertical="center"/>
    </xf>
    <xf numFmtId="10" fontId="4" fillId="34" borderId="40" xfId="58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3" fillId="34" borderId="54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3" fillId="34" borderId="37" xfId="0" applyFont="1" applyFill="1" applyBorder="1" applyAlignment="1">
      <alignment horizontal="left" vertical="center"/>
    </xf>
    <xf numFmtId="0" fontId="3" fillId="34" borderId="37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left" vertical="center"/>
    </xf>
    <xf numFmtId="0" fontId="4" fillId="34" borderId="5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59" xfId="0" applyFont="1" applyFill="1" applyBorder="1" applyAlignment="1">
      <alignment horizontal="left" vertical="center"/>
    </xf>
    <xf numFmtId="176" fontId="4" fillId="34" borderId="60" xfId="0" applyNumberFormat="1" applyFont="1" applyFill="1" applyBorder="1" applyAlignment="1">
      <alignment vertical="center"/>
    </xf>
    <xf numFmtId="0" fontId="4" fillId="34" borderId="58" xfId="0" applyFont="1" applyFill="1" applyBorder="1" applyAlignment="1">
      <alignment vertical="center"/>
    </xf>
    <xf numFmtId="14" fontId="4" fillId="0" borderId="61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vertical="center"/>
    </xf>
    <xf numFmtId="0" fontId="4" fillId="34" borderId="67" xfId="0" applyFont="1" applyFill="1" applyBorder="1" applyAlignment="1">
      <alignment horizontal="left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left" vertical="center"/>
    </xf>
    <xf numFmtId="173" fontId="4" fillId="34" borderId="0" xfId="46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>
      <alignment horizontal="center" vertical="center"/>
    </xf>
    <xf numFmtId="170" fontId="4" fillId="34" borderId="23" xfId="0" applyNumberFormat="1" applyFont="1" applyFill="1" applyBorder="1" applyAlignment="1">
      <alignment horizontal="center" vertical="center"/>
    </xf>
    <xf numFmtId="173" fontId="4" fillId="34" borderId="12" xfId="46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vertical="center"/>
    </xf>
    <xf numFmtId="0" fontId="4" fillId="34" borderId="6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vertical="center"/>
    </xf>
    <xf numFmtId="0" fontId="3" fillId="34" borderId="5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left" vertical="center"/>
    </xf>
    <xf numFmtId="0" fontId="4" fillId="37" borderId="30" xfId="0" applyFont="1" applyFill="1" applyBorder="1" applyAlignment="1">
      <alignment horizontal="center" vertical="center"/>
    </xf>
    <xf numFmtId="0" fontId="4" fillId="38" borderId="70" xfId="0" applyFont="1" applyFill="1" applyBorder="1" applyAlignment="1">
      <alignment horizontal="center" vertical="center"/>
    </xf>
    <xf numFmtId="0" fontId="4" fillId="38" borderId="71" xfId="0" applyFont="1" applyFill="1" applyBorder="1" applyAlignment="1">
      <alignment horizontal="left" vertical="center"/>
    </xf>
    <xf numFmtId="0" fontId="4" fillId="38" borderId="72" xfId="0" applyFont="1" applyFill="1" applyBorder="1" applyAlignment="1">
      <alignment horizontal="left" vertical="center"/>
    </xf>
    <xf numFmtId="0" fontId="4" fillId="38" borderId="73" xfId="0" applyFont="1" applyFill="1" applyBorder="1" applyAlignment="1">
      <alignment horizontal="left" vertical="center"/>
    </xf>
    <xf numFmtId="179" fontId="4" fillId="38" borderId="74" xfId="46" applyNumberFormat="1" applyFont="1" applyFill="1" applyBorder="1" applyAlignment="1" applyProtection="1">
      <alignment horizontal="left" vertical="center"/>
      <protection/>
    </xf>
    <xf numFmtId="0" fontId="4" fillId="38" borderId="0" xfId="0" applyFont="1" applyFill="1" applyBorder="1" applyAlignment="1">
      <alignment horizontal="left" vertical="center"/>
    </xf>
    <xf numFmtId="10" fontId="4" fillId="38" borderId="73" xfId="55" applyNumberFormat="1" applyFont="1" applyFill="1" applyBorder="1" applyAlignment="1">
      <alignment horizontal="center" vertical="center"/>
    </xf>
    <xf numFmtId="179" fontId="4" fillId="38" borderId="75" xfId="46" applyNumberFormat="1" applyFont="1" applyFill="1" applyBorder="1" applyAlignment="1" applyProtection="1">
      <alignment horizontal="left" vertical="center"/>
      <protection/>
    </xf>
    <xf numFmtId="179" fontId="4" fillId="38" borderId="76" xfId="46" applyNumberFormat="1" applyFont="1" applyFill="1" applyBorder="1" applyAlignment="1">
      <alignment horizontal="left" vertical="center"/>
    </xf>
    <xf numFmtId="0" fontId="4" fillId="39" borderId="77" xfId="0" applyFont="1" applyFill="1" applyBorder="1" applyAlignment="1">
      <alignment horizontal="left" vertical="center"/>
    </xf>
    <xf numFmtId="0" fontId="4" fillId="39" borderId="78" xfId="0" applyFont="1" applyFill="1" applyBorder="1" applyAlignment="1">
      <alignment horizontal="left" vertical="center"/>
    </xf>
    <xf numFmtId="0" fontId="4" fillId="39" borderId="79" xfId="0" applyFont="1" applyFill="1" applyBorder="1" applyAlignment="1">
      <alignment horizontal="left" vertical="center"/>
    </xf>
    <xf numFmtId="0" fontId="4" fillId="39" borderId="80" xfId="0" applyFont="1" applyFill="1" applyBorder="1" applyAlignment="1">
      <alignment horizontal="left" vertical="center"/>
    </xf>
    <xf numFmtId="179" fontId="4" fillId="39" borderId="81" xfId="46" applyNumberFormat="1" applyFont="1" applyFill="1" applyBorder="1" applyAlignment="1" applyProtection="1">
      <alignment horizontal="left" vertical="center"/>
      <protection/>
    </xf>
    <xf numFmtId="173" fontId="4" fillId="34" borderId="56" xfId="46" applyFont="1" applyFill="1" applyBorder="1" applyAlignment="1">
      <alignment horizontal="left" vertical="center"/>
    </xf>
    <xf numFmtId="0" fontId="4" fillId="37" borderId="58" xfId="0" applyFont="1" applyFill="1" applyBorder="1" applyAlignment="1">
      <alignment horizontal="left" vertical="center"/>
    </xf>
    <xf numFmtId="0" fontId="4" fillId="37" borderId="59" xfId="0" applyFont="1" applyFill="1" applyBorder="1" applyAlignment="1">
      <alignment horizontal="left" vertical="center"/>
    </xf>
    <xf numFmtId="0" fontId="4" fillId="37" borderId="82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173" fontId="4" fillId="34" borderId="17" xfId="46" applyFont="1" applyFill="1" applyBorder="1" applyAlignment="1">
      <alignment horizontal="left" vertical="center"/>
    </xf>
    <xf numFmtId="173" fontId="4" fillId="34" borderId="21" xfId="0" applyNumberFormat="1" applyFont="1" applyFill="1" applyBorder="1" applyAlignment="1">
      <alignment horizontal="left" vertical="center"/>
    </xf>
    <xf numFmtId="10" fontId="4" fillId="0" borderId="13" xfId="0" applyNumberFormat="1" applyFont="1" applyFill="1" applyBorder="1" applyAlignment="1">
      <alignment horizontal="center" vertical="center"/>
    </xf>
    <xf numFmtId="173" fontId="4" fillId="34" borderId="17" xfId="46" applyFont="1" applyFill="1" applyBorder="1" applyAlignment="1" applyProtection="1">
      <alignment horizontal="left" vertical="center"/>
      <protection locked="0"/>
    </xf>
    <xf numFmtId="0" fontId="4" fillId="34" borderId="39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83" xfId="0" applyFont="1" applyFill="1" applyBorder="1" applyAlignment="1">
      <alignment horizontal="left" vertical="center"/>
    </xf>
    <xf numFmtId="173" fontId="4" fillId="34" borderId="84" xfId="46" applyFont="1" applyFill="1" applyBorder="1" applyAlignment="1" applyProtection="1">
      <alignment horizontal="left" vertical="center"/>
      <protection locked="0"/>
    </xf>
    <xf numFmtId="10" fontId="4" fillId="34" borderId="83" xfId="0" applyNumberFormat="1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85" xfId="0" applyFont="1" applyFill="1" applyBorder="1" applyAlignment="1">
      <alignment horizontal="left" vertical="center"/>
    </xf>
    <xf numFmtId="0" fontId="4" fillId="36" borderId="86" xfId="0" applyFont="1" applyFill="1" applyBorder="1" applyAlignment="1">
      <alignment horizontal="left" vertical="center"/>
    </xf>
    <xf numFmtId="0" fontId="4" fillId="36" borderId="87" xfId="0" applyFont="1" applyFill="1" applyBorder="1" applyAlignment="1">
      <alignment horizontal="left" vertical="center"/>
    </xf>
    <xf numFmtId="10" fontId="4" fillId="36" borderId="87" xfId="0" applyNumberFormat="1" applyFont="1" applyFill="1" applyBorder="1" applyAlignment="1">
      <alignment horizontal="left" vertical="center"/>
    </xf>
    <xf numFmtId="173" fontId="4" fillId="36" borderId="88" xfId="46" applyFont="1" applyFill="1" applyBorder="1" applyAlignment="1">
      <alignment horizontal="left" vertical="center"/>
    </xf>
    <xf numFmtId="10" fontId="4" fillId="34" borderId="10" xfId="0" applyNumberFormat="1" applyFont="1" applyFill="1" applyBorder="1" applyAlignment="1">
      <alignment horizontal="left" vertical="center"/>
    </xf>
    <xf numFmtId="10" fontId="4" fillId="37" borderId="58" xfId="0" applyNumberFormat="1" applyFont="1" applyFill="1" applyBorder="1" applyAlignment="1">
      <alignment horizontal="left" vertical="center"/>
    </xf>
    <xf numFmtId="0" fontId="4" fillId="34" borderId="2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10" fontId="4" fillId="34" borderId="29" xfId="0" applyNumberFormat="1" applyFont="1" applyFill="1" applyBorder="1" applyAlignment="1">
      <alignment horizontal="left" vertical="center"/>
    </xf>
    <xf numFmtId="0" fontId="4" fillId="36" borderId="64" xfId="0" applyFont="1" applyFill="1" applyBorder="1" applyAlignment="1">
      <alignment horizontal="left" vertical="center"/>
    </xf>
    <xf numFmtId="10" fontId="4" fillId="36" borderId="89" xfId="0" applyNumberFormat="1" applyFont="1" applyFill="1" applyBorder="1" applyAlignment="1">
      <alignment horizontal="left" vertical="center"/>
    </xf>
    <xf numFmtId="173" fontId="4" fillId="36" borderId="90" xfId="46" applyFont="1" applyFill="1" applyBorder="1" applyAlignment="1">
      <alignment horizontal="left" vertical="center"/>
    </xf>
    <xf numFmtId="0" fontId="4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10" fontId="4" fillId="37" borderId="0" xfId="58" applyNumberFormat="1" applyFont="1" applyFill="1" applyBorder="1" applyAlignment="1">
      <alignment horizontal="left" vertical="center"/>
    </xf>
    <xf numFmtId="173" fontId="4" fillId="34" borderId="30" xfId="46" applyFont="1" applyFill="1" applyBorder="1" applyAlignment="1">
      <alignment horizontal="left" vertical="center"/>
    </xf>
    <xf numFmtId="0" fontId="4" fillId="34" borderId="91" xfId="0" applyFont="1" applyFill="1" applyBorder="1" applyAlignment="1">
      <alignment horizontal="center" vertical="center"/>
    </xf>
    <xf numFmtId="173" fontId="4" fillId="34" borderId="84" xfId="46" applyFont="1" applyFill="1" applyBorder="1" applyAlignment="1">
      <alignment horizontal="left" vertical="center"/>
    </xf>
    <xf numFmtId="0" fontId="4" fillId="36" borderId="92" xfId="0" applyFont="1" applyFill="1" applyBorder="1" applyAlignment="1">
      <alignment horizontal="left" vertical="center"/>
    </xf>
    <xf numFmtId="10" fontId="3" fillId="36" borderId="93" xfId="58" applyNumberFormat="1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left" vertical="center"/>
    </xf>
    <xf numFmtId="10" fontId="4" fillId="37" borderId="10" xfId="58" applyNumberFormat="1" applyFont="1" applyFill="1" applyBorder="1" applyAlignment="1">
      <alignment horizontal="left" vertical="center"/>
    </xf>
    <xf numFmtId="0" fontId="4" fillId="37" borderId="9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10" fontId="4" fillId="35" borderId="14" xfId="58" applyNumberFormat="1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left" vertical="center"/>
    </xf>
    <xf numFmtId="10" fontId="4" fillId="41" borderId="14" xfId="58" applyNumberFormat="1" applyFont="1" applyFill="1" applyBorder="1" applyAlignment="1">
      <alignment horizontal="center" vertical="center"/>
    </xf>
    <xf numFmtId="173" fontId="4" fillId="34" borderId="96" xfId="46" applyFont="1" applyFill="1" applyBorder="1" applyAlignment="1">
      <alignment horizontal="left" vertical="center"/>
    </xf>
    <xf numFmtId="10" fontId="4" fillId="34" borderId="0" xfId="0" applyNumberFormat="1" applyFont="1" applyFill="1" applyBorder="1" applyAlignment="1">
      <alignment horizontal="left" vertical="center"/>
    </xf>
    <xf numFmtId="0" fontId="4" fillId="36" borderId="85" xfId="0" applyFont="1" applyFill="1" applyBorder="1" applyAlignment="1">
      <alignment horizontal="center" vertical="center"/>
    </xf>
    <xf numFmtId="10" fontId="3" fillId="36" borderId="86" xfId="58" applyNumberFormat="1" applyFont="1" applyFill="1" applyBorder="1" applyAlignment="1">
      <alignment horizontal="center" vertical="center"/>
    </xf>
    <xf numFmtId="173" fontId="4" fillId="36" borderId="97" xfId="46" applyFont="1" applyFill="1" applyBorder="1" applyAlignment="1">
      <alignment horizontal="left" vertical="center"/>
    </xf>
    <xf numFmtId="0" fontId="3" fillId="4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10" fontId="4" fillId="34" borderId="14" xfId="58" applyNumberFormat="1" applyFont="1" applyFill="1" applyBorder="1" applyAlignment="1" applyProtection="1">
      <alignment horizontal="center" vertical="center"/>
      <protection locked="0"/>
    </xf>
    <xf numFmtId="173" fontId="4" fillId="34" borderId="34" xfId="46" applyFont="1" applyFill="1" applyBorder="1" applyAlignment="1">
      <alignment horizontal="left" vertical="center"/>
    </xf>
    <xf numFmtId="0" fontId="4" fillId="35" borderId="98" xfId="0" applyFont="1" applyFill="1" applyBorder="1" applyAlignment="1">
      <alignment horizontal="left" vertical="center"/>
    </xf>
    <xf numFmtId="0" fontId="4" fillId="35" borderId="99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vertical="center"/>
    </xf>
    <xf numFmtId="0" fontId="4" fillId="35" borderId="99" xfId="0" applyFont="1" applyFill="1" applyBorder="1" applyAlignment="1">
      <alignment vertical="center"/>
    </xf>
    <xf numFmtId="0" fontId="4" fillId="35" borderId="100" xfId="0" applyFont="1" applyFill="1" applyBorder="1" applyAlignment="1">
      <alignment vertical="center"/>
    </xf>
    <xf numFmtId="10" fontId="4" fillId="35" borderId="101" xfId="58" applyNumberFormat="1" applyFont="1" applyFill="1" applyBorder="1" applyAlignment="1">
      <alignment horizontal="center" vertical="center"/>
    </xf>
    <xf numFmtId="173" fontId="4" fillId="34" borderId="96" xfId="46" applyFont="1" applyFill="1" applyBorder="1" applyAlignment="1">
      <alignment horizontal="right" vertical="center"/>
    </xf>
    <xf numFmtId="10" fontId="3" fillId="36" borderId="86" xfId="0" applyNumberFormat="1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 wrapText="1"/>
    </xf>
    <xf numFmtId="10" fontId="4" fillId="41" borderId="29" xfId="58" applyNumberFormat="1" applyFont="1" applyFill="1" applyBorder="1" applyAlignment="1">
      <alignment horizontal="center" vertical="center"/>
    </xf>
    <xf numFmtId="10" fontId="4" fillId="35" borderId="13" xfId="58" applyNumberFormat="1" applyFont="1" applyFill="1" applyBorder="1" applyAlignment="1">
      <alignment horizontal="center" vertical="center"/>
    </xf>
    <xf numFmtId="10" fontId="4" fillId="35" borderId="29" xfId="58" applyNumberFormat="1" applyFont="1" applyFill="1" applyBorder="1" applyAlignment="1">
      <alignment horizontal="center" vertical="center"/>
    </xf>
    <xf numFmtId="173" fontId="4" fillId="34" borderId="17" xfId="46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34" borderId="102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4" borderId="98" xfId="0" applyFont="1" applyFill="1" applyBorder="1" applyAlignment="1">
      <alignment horizontal="left" vertical="center"/>
    </xf>
    <xf numFmtId="0" fontId="4" fillId="34" borderId="100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vertical="center"/>
    </xf>
    <xf numFmtId="0" fontId="4" fillId="34" borderId="99" xfId="0" applyFont="1" applyFill="1" applyBorder="1" applyAlignment="1">
      <alignment vertical="center"/>
    </xf>
    <xf numFmtId="0" fontId="4" fillId="34" borderId="100" xfId="0" applyFont="1" applyFill="1" applyBorder="1" applyAlignment="1">
      <alignment vertical="center"/>
    </xf>
    <xf numFmtId="10" fontId="4" fillId="36" borderId="86" xfId="0" applyNumberFormat="1" applyFont="1" applyFill="1" applyBorder="1" applyAlignment="1">
      <alignment horizontal="left" vertical="center"/>
    </xf>
    <xf numFmtId="0" fontId="4" fillId="36" borderId="5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4" fillId="36" borderId="56" xfId="0" applyFont="1" applyFill="1" applyBorder="1" applyAlignment="1">
      <alignment horizontal="left" vertical="center"/>
    </xf>
    <xf numFmtId="0" fontId="3" fillId="36" borderId="54" xfId="0" applyFont="1" applyFill="1" applyBorder="1" applyAlignment="1">
      <alignment horizontal="left" vertical="center"/>
    </xf>
    <xf numFmtId="10" fontId="4" fillId="36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0" fontId="3" fillId="36" borderId="103" xfId="58" applyNumberFormat="1" applyFont="1" applyFill="1" applyBorder="1" applyAlignment="1">
      <alignment horizontal="center" vertical="center"/>
    </xf>
    <xf numFmtId="173" fontId="4" fillId="36" borderId="56" xfId="46" applyFont="1" applyFill="1" applyBorder="1" applyAlignment="1">
      <alignment horizontal="left" vertical="center"/>
    </xf>
    <xf numFmtId="173" fontId="3" fillId="36" borderId="18" xfId="46" applyFont="1" applyFill="1" applyBorder="1" applyAlignment="1">
      <alignment horizontal="left" vertical="center"/>
    </xf>
    <xf numFmtId="0" fontId="4" fillId="40" borderId="54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left" vertical="center"/>
    </xf>
    <xf numFmtId="10" fontId="4" fillId="40" borderId="10" xfId="0" applyNumberFormat="1" applyFont="1" applyFill="1" applyBorder="1" applyAlignment="1">
      <alignment horizontal="left" vertical="center"/>
    </xf>
    <xf numFmtId="173" fontId="4" fillId="40" borderId="18" xfId="46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right" vertical="center"/>
    </xf>
    <xf numFmtId="0" fontId="4" fillId="37" borderId="104" xfId="0" applyFont="1" applyFill="1" applyBorder="1" applyAlignment="1">
      <alignment horizontal="left" vertical="center"/>
    </xf>
    <xf numFmtId="0" fontId="4" fillId="37" borderId="105" xfId="0" applyFont="1" applyFill="1" applyBorder="1" applyAlignment="1">
      <alignment horizontal="left" vertical="center"/>
    </xf>
    <xf numFmtId="0" fontId="4" fillId="37" borderId="106" xfId="0" applyFont="1" applyFill="1" applyBorder="1" applyAlignment="1">
      <alignment horizontal="left" vertical="center"/>
    </xf>
    <xf numFmtId="0" fontId="4" fillId="37" borderId="107" xfId="0" applyFont="1" applyFill="1" applyBorder="1" applyAlignment="1">
      <alignment horizontal="left" vertical="center"/>
    </xf>
    <xf numFmtId="10" fontId="4" fillId="37" borderId="105" xfId="0" applyNumberFormat="1" applyFont="1" applyFill="1" applyBorder="1" applyAlignment="1">
      <alignment horizontal="center" vertical="center"/>
    </xf>
    <xf numFmtId="173" fontId="4" fillId="37" borderId="108" xfId="46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43" fontId="4" fillId="34" borderId="23" xfId="0" applyNumberFormat="1" applyFont="1" applyFill="1" applyBorder="1" applyAlignment="1">
      <alignment horizontal="left" vertical="center"/>
    </xf>
    <xf numFmtId="10" fontId="4" fillId="34" borderId="27" xfId="0" applyNumberFormat="1" applyFont="1" applyFill="1" applyBorder="1" applyAlignment="1">
      <alignment horizontal="center" vertical="center"/>
    </xf>
    <xf numFmtId="43" fontId="4" fillId="34" borderId="20" xfId="0" applyNumberFormat="1" applyFont="1" applyFill="1" applyBorder="1" applyAlignment="1">
      <alignment horizontal="left" vertical="center"/>
    </xf>
    <xf numFmtId="10" fontId="4" fillId="34" borderId="11" xfId="58" applyNumberFormat="1" applyFont="1" applyFill="1" applyBorder="1" applyAlignment="1">
      <alignment horizontal="center" vertical="center"/>
    </xf>
    <xf numFmtId="10" fontId="4" fillId="34" borderId="11" xfId="0" applyNumberFormat="1" applyFont="1" applyFill="1" applyBorder="1" applyAlignment="1">
      <alignment horizontal="center" vertical="center"/>
    </xf>
    <xf numFmtId="0" fontId="4" fillId="34" borderId="110" xfId="0" applyFont="1" applyFill="1" applyBorder="1" applyAlignment="1">
      <alignment horizontal="left" vertical="center"/>
    </xf>
    <xf numFmtId="10" fontId="3" fillId="34" borderId="15" xfId="0" applyNumberFormat="1" applyFont="1" applyFill="1" applyBorder="1" applyAlignment="1">
      <alignment horizontal="center" vertical="center"/>
    </xf>
    <xf numFmtId="173" fontId="4" fillId="34" borderId="111" xfId="46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10" fontId="4" fillId="34" borderId="98" xfId="0" applyNumberFormat="1" applyFont="1" applyFill="1" applyBorder="1" applyAlignment="1">
      <alignment horizontal="center" vertical="center"/>
    </xf>
    <xf numFmtId="173" fontId="3" fillId="34" borderId="96" xfId="46" applyFont="1" applyFill="1" applyBorder="1" applyAlignment="1">
      <alignment horizontal="left" vertical="center"/>
    </xf>
    <xf numFmtId="0" fontId="4" fillId="34" borderId="112" xfId="0" applyFont="1" applyFill="1" applyBorder="1" applyAlignment="1">
      <alignment horizontal="left" vertical="center"/>
    </xf>
    <xf numFmtId="0" fontId="4" fillId="34" borderId="113" xfId="0" applyFont="1" applyFill="1" applyBorder="1" applyAlignment="1">
      <alignment horizontal="left" vertical="center"/>
    </xf>
    <xf numFmtId="10" fontId="3" fillId="34" borderId="112" xfId="58" applyNumberFormat="1" applyFont="1" applyFill="1" applyBorder="1" applyAlignment="1">
      <alignment horizontal="center" vertical="center"/>
    </xf>
    <xf numFmtId="173" fontId="4" fillId="34" borderId="97" xfId="46" applyFont="1" applyFill="1" applyBorder="1" applyAlignment="1">
      <alignment horizontal="left" vertical="center"/>
    </xf>
    <xf numFmtId="10" fontId="4" fillId="35" borderId="0" xfId="0" applyNumberFormat="1" applyFont="1" applyFill="1" applyBorder="1" applyAlignment="1">
      <alignment horizontal="left" vertical="center"/>
    </xf>
    <xf numFmtId="0" fontId="4" fillId="40" borderId="114" xfId="0" applyFont="1" applyFill="1" applyBorder="1" applyAlignment="1">
      <alignment horizontal="left" vertical="center"/>
    </xf>
    <xf numFmtId="0" fontId="4" fillId="40" borderId="115" xfId="0" applyFont="1" applyFill="1" applyBorder="1" applyAlignment="1">
      <alignment horizontal="left" vertical="center"/>
    </xf>
    <xf numFmtId="0" fontId="3" fillId="40" borderId="115" xfId="0" applyFont="1" applyFill="1" applyBorder="1" applyAlignment="1">
      <alignment horizontal="left" vertical="center"/>
    </xf>
    <xf numFmtId="0" fontId="4" fillId="40" borderId="116" xfId="0" applyFont="1" applyFill="1" applyBorder="1" applyAlignment="1">
      <alignment horizontal="left" vertical="center"/>
    </xf>
    <xf numFmtId="10" fontId="4" fillId="40" borderId="115" xfId="0" applyNumberFormat="1" applyFont="1" applyFill="1" applyBorder="1" applyAlignment="1">
      <alignment horizontal="left" vertical="center"/>
    </xf>
    <xf numFmtId="173" fontId="3" fillId="40" borderId="56" xfId="46" applyFont="1" applyFill="1" applyBorder="1" applyAlignment="1">
      <alignment horizontal="left" vertical="center"/>
    </xf>
    <xf numFmtId="173" fontId="4" fillId="35" borderId="0" xfId="0" applyNumberFormat="1" applyFont="1" applyFill="1" applyBorder="1" applyAlignment="1">
      <alignment horizontal="left" vertical="center"/>
    </xf>
    <xf numFmtId="10" fontId="4" fillId="34" borderId="0" xfId="58" applyNumberFormat="1" applyFont="1" applyFill="1" applyBorder="1" applyAlignment="1">
      <alignment horizontal="left" vertical="center"/>
    </xf>
    <xf numFmtId="173" fontId="4" fillId="34" borderId="16" xfId="46" applyFont="1" applyFill="1" applyBorder="1" applyAlignment="1">
      <alignment horizontal="left" vertical="center"/>
    </xf>
    <xf numFmtId="0" fontId="4" fillId="37" borderId="56" xfId="0" applyFont="1" applyFill="1" applyBorder="1" applyAlignment="1">
      <alignment vertical="center"/>
    </xf>
    <xf numFmtId="173" fontId="4" fillId="37" borderId="18" xfId="46" applyFont="1" applyFill="1" applyBorder="1" applyAlignment="1">
      <alignment horizontal="center" vertical="center"/>
    </xf>
    <xf numFmtId="0" fontId="3" fillId="34" borderId="117" xfId="0" applyFont="1" applyFill="1" applyBorder="1" applyAlignment="1">
      <alignment horizontal="center" vertical="center"/>
    </xf>
    <xf numFmtId="173" fontId="3" fillId="36" borderId="117" xfId="46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173" fontId="3" fillId="36" borderId="41" xfId="46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9" fontId="3" fillId="34" borderId="18" xfId="58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Continuous" vertical="center"/>
    </xf>
    <xf numFmtId="0" fontId="4" fillId="34" borderId="0" xfId="0" applyFont="1" applyFill="1" applyBorder="1" applyAlignment="1">
      <alignment horizontal="centerContinuous" vertical="center"/>
    </xf>
    <xf numFmtId="0" fontId="4" fillId="34" borderId="110" xfId="0" applyFont="1" applyFill="1" applyBorder="1" applyAlignment="1">
      <alignment horizontal="centerContinuous" vertical="center"/>
    </xf>
    <xf numFmtId="0" fontId="4" fillId="34" borderId="17" xfId="0" applyFont="1" applyFill="1" applyBorder="1" applyAlignment="1">
      <alignment horizontal="center" vertical="center"/>
    </xf>
    <xf numFmtId="44" fontId="4" fillId="34" borderId="19" xfId="46" applyNumberFormat="1" applyFont="1" applyFill="1" applyBorder="1" applyAlignment="1" applyProtection="1">
      <alignment horizontal="center" vertical="center"/>
      <protection locked="0"/>
    </xf>
    <xf numFmtId="44" fontId="4" fillId="34" borderId="19" xfId="46" applyNumberFormat="1" applyFont="1" applyFill="1" applyBorder="1" applyAlignment="1">
      <alignment horizontal="center" vertical="center"/>
    </xf>
    <xf numFmtId="9" fontId="4" fillId="35" borderId="13" xfId="55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4" fillId="34" borderId="40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left" vertical="center"/>
    </xf>
    <xf numFmtId="44" fontId="4" fillId="34" borderId="11" xfId="46" applyNumberFormat="1" applyFont="1" applyFill="1" applyBorder="1" applyAlignment="1">
      <alignment horizontal="center" vertical="center"/>
    </xf>
    <xf numFmtId="0" fontId="4" fillId="38" borderId="118" xfId="0" applyFont="1" applyFill="1" applyBorder="1" applyAlignment="1">
      <alignment horizontal="center" vertical="center" wrapText="1"/>
    </xf>
    <xf numFmtId="175" fontId="4" fillId="36" borderId="112" xfId="58" applyNumberFormat="1" applyFont="1" applyFill="1" applyBorder="1" applyAlignment="1">
      <alignment horizontal="center" vertical="center"/>
    </xf>
    <xf numFmtId="173" fontId="4" fillId="38" borderId="103" xfId="46" applyFont="1" applyFill="1" applyBorder="1" applyAlignment="1">
      <alignment horizontal="center" vertical="center" wrapText="1"/>
    </xf>
    <xf numFmtId="173" fontId="4" fillId="38" borderId="103" xfId="46" applyFont="1" applyFill="1" applyBorder="1" applyAlignment="1" applyProtection="1">
      <alignment vertical="center"/>
      <protection/>
    </xf>
    <xf numFmtId="173" fontId="4" fillId="34" borderId="103" xfId="46" applyFont="1" applyFill="1" applyBorder="1" applyAlignment="1">
      <alignment horizontal="left" vertical="center"/>
    </xf>
    <xf numFmtId="173" fontId="4" fillId="38" borderId="103" xfId="46" applyFont="1" applyFill="1" applyBorder="1" applyAlignment="1">
      <alignment vertical="center"/>
    </xf>
    <xf numFmtId="0" fontId="3" fillId="38" borderId="118" xfId="0" applyFont="1" applyFill="1" applyBorder="1" applyAlignment="1">
      <alignment horizontal="center" vertical="center" wrapText="1"/>
    </xf>
    <xf numFmtId="174" fontId="34" fillId="35" borderId="103" xfId="7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/>
    </xf>
    <xf numFmtId="0" fontId="4" fillId="34" borderId="119" xfId="0" applyFont="1" applyFill="1" applyBorder="1" applyAlignment="1">
      <alignment horizontal="left" vertical="center"/>
    </xf>
    <xf numFmtId="0" fontId="4" fillId="34" borderId="99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70" fontId="4" fillId="34" borderId="0" xfId="0" applyNumberFormat="1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/>
    </xf>
    <xf numFmtId="173" fontId="4" fillId="34" borderId="103" xfId="46" applyFont="1" applyFill="1" applyBorder="1" applyAlignment="1">
      <alignment horizontal="center" vertical="center"/>
    </xf>
    <xf numFmtId="2" fontId="4" fillId="34" borderId="103" xfId="0" applyNumberFormat="1" applyFont="1" applyFill="1" applyBorder="1" applyAlignment="1">
      <alignment horizontal="center" vertical="center"/>
    </xf>
    <xf numFmtId="173" fontId="4" fillId="34" borderId="0" xfId="46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70" fontId="4" fillId="34" borderId="35" xfId="0" applyNumberFormat="1" applyFont="1" applyFill="1" applyBorder="1" applyAlignment="1">
      <alignment horizontal="center" vertical="center"/>
    </xf>
    <xf numFmtId="0" fontId="34" fillId="35" borderId="103" xfId="0" applyFont="1" applyFill="1" applyBorder="1" applyAlignment="1">
      <alignment horizontal="center" vertical="center" wrapText="1"/>
    </xf>
    <xf numFmtId="0" fontId="35" fillId="35" borderId="118" xfId="0" applyFont="1" applyFill="1" applyBorder="1" applyAlignment="1">
      <alignment horizontal="center" vertical="center" wrapText="1"/>
    </xf>
    <xf numFmtId="0" fontId="35" fillId="35" borderId="120" xfId="0" applyFont="1" applyFill="1" applyBorder="1" applyAlignment="1">
      <alignment horizontal="center" vertical="center" wrapText="1"/>
    </xf>
    <xf numFmtId="0" fontId="35" fillId="35" borderId="121" xfId="0" applyFont="1" applyFill="1" applyBorder="1" applyAlignment="1">
      <alignment horizontal="center" vertical="center" wrapText="1"/>
    </xf>
    <xf numFmtId="181" fontId="4" fillId="34" borderId="13" xfId="46" applyNumberFormat="1" applyFont="1" applyFill="1" applyBorder="1" applyAlignment="1" applyProtection="1">
      <alignment horizontal="center" vertical="center"/>
      <protection locked="0"/>
    </xf>
    <xf numFmtId="0" fontId="3" fillId="34" borderId="5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9" xfId="0" applyFont="1" applyFill="1" applyBorder="1" applyAlignment="1">
      <alignment horizontal="left" vertical="center"/>
    </xf>
    <xf numFmtId="0" fontId="4" fillId="34" borderId="99" xfId="0" applyFont="1" applyFill="1" applyBorder="1" applyAlignment="1">
      <alignment horizontal="left" vertical="center"/>
    </xf>
    <xf numFmtId="0" fontId="34" fillId="35" borderId="103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/>
    </xf>
    <xf numFmtId="0" fontId="35" fillId="35" borderId="118" xfId="0" applyFont="1" applyFill="1" applyBorder="1" applyAlignment="1">
      <alignment horizontal="center" vertical="center" wrapText="1"/>
    </xf>
    <xf numFmtId="10" fontId="3" fillId="36" borderId="49" xfId="58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73" fontId="4" fillId="34" borderId="12" xfId="46" applyFont="1" applyFill="1" applyBorder="1" applyAlignment="1">
      <alignment horizontal="left" vertical="center"/>
    </xf>
    <xf numFmtId="10" fontId="4" fillId="0" borderId="13" xfId="0" applyNumberFormat="1" applyFont="1" applyFill="1" applyBorder="1" applyAlignment="1">
      <alignment horizontal="right"/>
    </xf>
    <xf numFmtId="9" fontId="4" fillId="0" borderId="39" xfId="0" applyNumberFormat="1" applyFont="1" applyFill="1" applyBorder="1" applyAlignment="1">
      <alignment horizontal="right"/>
    </xf>
    <xf numFmtId="10" fontId="4" fillId="0" borderId="39" xfId="0" applyNumberFormat="1" applyFont="1" applyFill="1" applyBorder="1" applyAlignment="1">
      <alignment horizontal="right"/>
    </xf>
    <xf numFmtId="173" fontId="4" fillId="34" borderId="122" xfId="46" applyFont="1" applyFill="1" applyBorder="1" applyAlignment="1">
      <alignment horizontal="left" vertical="center"/>
    </xf>
    <xf numFmtId="10" fontId="4" fillId="0" borderId="20" xfId="0" applyNumberFormat="1" applyFont="1" applyFill="1" applyBorder="1" applyAlignment="1">
      <alignment horizontal="right"/>
    </xf>
    <xf numFmtId="10" fontId="4" fillId="37" borderId="59" xfId="58" applyNumberFormat="1" applyFont="1" applyFill="1" applyBorder="1" applyAlignment="1">
      <alignment horizontal="left" vertical="center"/>
    </xf>
    <xf numFmtId="10" fontId="4" fillId="35" borderId="13" xfId="55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/>
    </xf>
    <xf numFmtId="179" fontId="4" fillId="38" borderId="123" xfId="46" applyNumberFormat="1" applyFont="1" applyFill="1" applyBorder="1" applyAlignment="1" applyProtection="1">
      <alignment horizontal="left" vertical="center"/>
      <protection/>
    </xf>
    <xf numFmtId="0" fontId="4" fillId="38" borderId="13" xfId="0" applyFont="1" applyFill="1" applyBorder="1" applyAlignment="1">
      <alignment horizontal="left" vertical="center"/>
    </xf>
    <xf numFmtId="10" fontId="4" fillId="38" borderId="13" xfId="55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right" vertical="center"/>
    </xf>
    <xf numFmtId="179" fontId="4" fillId="38" borderId="75" xfId="46" applyNumberFormat="1" applyFont="1" applyFill="1" applyBorder="1" applyAlignment="1">
      <alignment horizontal="left" vertical="center"/>
    </xf>
    <xf numFmtId="179" fontId="4" fillId="38" borderId="11" xfId="46" applyNumberFormat="1" applyFont="1" applyFill="1" applyBorder="1" applyAlignment="1" applyProtection="1">
      <alignment horizontal="left" vertical="center"/>
      <protection/>
    </xf>
    <xf numFmtId="0" fontId="4" fillId="38" borderId="124" xfId="0" applyFont="1" applyFill="1" applyBorder="1" applyAlignment="1">
      <alignment horizontal="left" vertical="center"/>
    </xf>
    <xf numFmtId="179" fontId="4" fillId="38" borderId="125" xfId="46" applyNumberFormat="1" applyFont="1" applyFill="1" applyBorder="1" applyAlignment="1" applyProtection="1">
      <alignment horizontal="left" vertical="center"/>
      <protection/>
    </xf>
    <xf numFmtId="0" fontId="4" fillId="34" borderId="126" xfId="0" applyFont="1" applyFill="1" applyBorder="1" applyAlignment="1">
      <alignment horizontal="left" vertical="center"/>
    </xf>
    <xf numFmtId="182" fontId="4" fillId="38" borderId="13" xfId="55" applyNumberFormat="1" applyFont="1" applyFill="1" applyBorder="1" applyAlignment="1">
      <alignment horizontal="center" vertical="center"/>
    </xf>
    <xf numFmtId="10" fontId="4" fillId="38" borderId="127" xfId="0" applyNumberFormat="1" applyFont="1" applyFill="1" applyBorder="1" applyAlignment="1">
      <alignment horizontal="center" vertical="center"/>
    </xf>
    <xf numFmtId="43" fontId="4" fillId="34" borderId="0" xfId="0" applyNumberFormat="1" applyFont="1" applyFill="1" applyBorder="1" applyAlignment="1">
      <alignment horizontal="left" vertical="center"/>
    </xf>
    <xf numFmtId="0" fontId="4" fillId="34" borderId="128" xfId="0" applyFont="1" applyFill="1" applyBorder="1" applyAlignment="1">
      <alignment horizontal="center" vertical="center"/>
    </xf>
    <xf numFmtId="0" fontId="4" fillId="34" borderId="128" xfId="0" applyFont="1" applyFill="1" applyBorder="1" applyAlignment="1">
      <alignment horizontal="left" vertical="center"/>
    </xf>
    <xf numFmtId="0" fontId="3" fillId="34" borderId="129" xfId="0" applyFont="1" applyFill="1" applyBorder="1" applyAlignment="1">
      <alignment horizontal="center" vertical="center"/>
    </xf>
    <xf numFmtId="173" fontId="3" fillId="36" borderId="129" xfId="46" applyFont="1" applyFill="1" applyBorder="1" applyAlignment="1">
      <alignment horizontal="left" vertical="center"/>
    </xf>
    <xf numFmtId="14" fontId="4" fillId="34" borderId="64" xfId="0" applyNumberFormat="1" applyFont="1" applyFill="1" applyBorder="1" applyAlignment="1">
      <alignment horizontal="left" vertical="center"/>
    </xf>
    <xf numFmtId="0" fontId="34" fillId="35" borderId="10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left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119" xfId="0" applyFont="1" applyFill="1" applyBorder="1" applyAlignment="1">
      <alignment horizontal="left" vertical="center"/>
    </xf>
    <xf numFmtId="0" fontId="6" fillId="0" borderId="55" xfId="0" applyFont="1" applyBorder="1" applyAlignment="1">
      <alignment vertical="center" wrapText="1"/>
    </xf>
    <xf numFmtId="0" fontId="45" fillId="0" borderId="41" xfId="51" applyFont="1" applyBorder="1" applyAlignment="1">
      <alignment horizontal="center"/>
      <protection/>
    </xf>
    <xf numFmtId="0" fontId="63" fillId="0" borderId="55" xfId="51" applyFont="1" applyBorder="1" applyAlignment="1">
      <alignment horizontal="center"/>
      <protection/>
    </xf>
    <xf numFmtId="0" fontId="63" fillId="0" borderId="55" xfId="51" applyFont="1" applyBorder="1" applyAlignment="1">
      <alignment horizontal="center" wrapText="1"/>
      <protection/>
    </xf>
    <xf numFmtId="0" fontId="63" fillId="42" borderId="55" xfId="51" applyFont="1" applyFill="1" applyBorder="1">
      <alignment/>
      <protection/>
    </xf>
    <xf numFmtId="0" fontId="45" fillId="0" borderId="55" xfId="51" applyFont="1" applyBorder="1" applyAlignment="1">
      <alignment horizontal="center"/>
      <protection/>
    </xf>
    <xf numFmtId="0" fontId="45" fillId="0" borderId="55" xfId="51" applyFont="1" applyBorder="1" applyAlignment="1">
      <alignment horizontal="center" wrapText="1"/>
      <protection/>
    </xf>
    <xf numFmtId="0" fontId="45" fillId="42" borderId="55" xfId="51" applyFont="1" applyFill="1" applyBorder="1">
      <alignment/>
      <protection/>
    </xf>
    <xf numFmtId="44" fontId="45" fillId="0" borderId="55" xfId="48" applyFont="1" applyBorder="1" applyAlignment="1">
      <alignment wrapText="1"/>
    </xf>
    <xf numFmtId="44" fontId="4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4" borderId="9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left" vertical="center"/>
    </xf>
    <xf numFmtId="0" fontId="4" fillId="34" borderId="130" xfId="0" applyFont="1" applyFill="1" applyBorder="1" applyAlignment="1">
      <alignment horizontal="center" vertical="center"/>
    </xf>
    <xf numFmtId="10" fontId="4" fillId="41" borderId="99" xfId="58" applyNumberFormat="1" applyFont="1" applyFill="1" applyBorder="1" applyAlignment="1">
      <alignment horizontal="center" vertical="center"/>
    </xf>
    <xf numFmtId="10" fontId="3" fillId="36" borderId="37" xfId="58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173" fontId="3" fillId="36" borderId="56" xfId="46" applyFont="1" applyFill="1" applyBorder="1" applyAlignment="1">
      <alignment horizontal="left" vertical="center"/>
    </xf>
    <xf numFmtId="0" fontId="64" fillId="42" borderId="0" xfId="0" applyFont="1" applyFill="1" applyAlignment="1">
      <alignment vertical="center"/>
    </xf>
    <xf numFmtId="0" fontId="64" fillId="42" borderId="41" xfId="0" applyFont="1" applyFill="1" applyBorder="1" applyAlignment="1">
      <alignment horizontal="right" vertical="center" wrapText="1"/>
    </xf>
    <xf numFmtId="0" fontId="64" fillId="42" borderId="37" xfId="0" applyFont="1" applyFill="1" applyBorder="1" applyAlignment="1">
      <alignment vertical="center" wrapText="1"/>
    </xf>
    <xf numFmtId="0" fontId="64" fillId="42" borderId="55" xfId="0" applyFont="1" applyFill="1" applyBorder="1" applyAlignment="1">
      <alignment vertical="center" wrapText="1"/>
    </xf>
    <xf numFmtId="0" fontId="63" fillId="42" borderId="41" xfId="0" applyFont="1" applyFill="1" applyBorder="1" applyAlignment="1">
      <alignment horizontal="center" vertical="center" wrapText="1"/>
    </xf>
    <xf numFmtId="0" fontId="63" fillId="42" borderId="37" xfId="0" applyFont="1" applyFill="1" applyBorder="1" applyAlignment="1">
      <alignment vertical="center" wrapText="1"/>
    </xf>
    <xf numFmtId="0" fontId="64" fillId="42" borderId="55" xfId="0" applyFont="1" applyFill="1" applyBorder="1" applyAlignment="1">
      <alignment vertical="center"/>
    </xf>
    <xf numFmtId="0" fontId="4" fillId="42" borderId="0" xfId="0" applyFont="1" applyFill="1" applyAlignment="1">
      <alignment vertical="center"/>
    </xf>
    <xf numFmtId="0" fontId="63" fillId="42" borderId="0" xfId="0" applyFont="1" applyFill="1" applyAlignment="1">
      <alignment vertical="center"/>
    </xf>
    <xf numFmtId="0" fontId="63" fillId="42" borderId="0" xfId="0" applyFont="1" applyFill="1" applyAlignment="1">
      <alignment horizontal="justify" vertical="center"/>
    </xf>
    <xf numFmtId="0" fontId="64" fillId="42" borderId="36" xfId="0" applyFont="1" applyFill="1" applyBorder="1" applyAlignment="1">
      <alignment horizontal="right" vertical="center" wrapText="1"/>
    </xf>
    <xf numFmtId="0" fontId="63" fillId="42" borderId="0" xfId="0" applyFont="1" applyFill="1" applyAlignment="1">
      <alignment horizontal="center" vertical="center" wrapText="1"/>
    </xf>
    <xf numFmtId="0" fontId="57" fillId="42" borderId="0" xfId="0" applyFont="1" applyFill="1" applyAlignment="1">
      <alignment vertical="center"/>
    </xf>
    <xf numFmtId="0" fontId="63" fillId="42" borderId="41" xfId="0" applyFont="1" applyFill="1" applyBorder="1" applyAlignment="1">
      <alignment horizontal="center" vertical="center"/>
    </xf>
    <xf numFmtId="0" fontId="63" fillId="42" borderId="55" xfId="0" applyFont="1" applyFill="1" applyBorder="1" applyAlignment="1">
      <alignment horizontal="right" vertical="center" wrapText="1"/>
    </xf>
    <xf numFmtId="0" fontId="63" fillId="42" borderId="35" xfId="0" applyFont="1" applyFill="1" applyBorder="1" applyAlignment="1">
      <alignment horizontal="center" vertical="center"/>
    </xf>
    <xf numFmtId="0" fontId="63" fillId="42" borderId="0" xfId="0" applyFont="1" applyFill="1" applyAlignment="1">
      <alignment horizontal="right" vertical="center" wrapText="1"/>
    </xf>
    <xf numFmtId="0" fontId="63" fillId="42" borderId="16" xfId="0" applyFont="1" applyFill="1" applyBorder="1" applyAlignment="1">
      <alignment horizontal="center" vertical="center" wrapText="1"/>
    </xf>
    <xf numFmtId="0" fontId="64" fillId="42" borderId="55" xfId="0" applyFont="1" applyFill="1" applyBorder="1" applyAlignment="1">
      <alignment horizontal="center" vertical="center" wrapText="1"/>
    </xf>
    <xf numFmtId="0" fontId="63" fillId="42" borderId="55" xfId="0" applyFont="1" applyFill="1" applyBorder="1" applyAlignment="1">
      <alignment horizontal="justify" vertical="center" wrapText="1"/>
    </xf>
    <xf numFmtId="0" fontId="63" fillId="42" borderId="55" xfId="0" applyFont="1" applyFill="1" applyBorder="1" applyAlignment="1">
      <alignment horizontal="justify" vertical="center"/>
    </xf>
    <xf numFmtId="0" fontId="3" fillId="42" borderId="0" xfId="0" applyFont="1" applyFill="1" applyAlignment="1">
      <alignment vertical="center"/>
    </xf>
    <xf numFmtId="0" fontId="64" fillId="42" borderId="56" xfId="0" applyFont="1" applyFill="1" applyBorder="1" applyAlignment="1">
      <alignment vertical="center"/>
    </xf>
    <xf numFmtId="0" fontId="63" fillId="42" borderId="55" xfId="0" applyFont="1" applyFill="1" applyBorder="1" applyAlignment="1">
      <alignment vertical="center"/>
    </xf>
    <xf numFmtId="0" fontId="63" fillId="42" borderId="37" xfId="0" applyFont="1" applyFill="1" applyBorder="1" applyAlignment="1">
      <alignment horizontal="justify" vertical="center"/>
    </xf>
    <xf numFmtId="0" fontId="63" fillId="42" borderId="56" xfId="0" applyFont="1" applyFill="1" applyBorder="1" applyAlignment="1">
      <alignment vertical="center" wrapText="1"/>
    </xf>
    <xf numFmtId="0" fontId="65" fillId="42" borderId="0" xfId="0" applyFont="1" applyFill="1" applyAlignment="1">
      <alignment vertical="center"/>
    </xf>
    <xf numFmtId="0" fontId="63" fillId="42" borderId="55" xfId="0" applyFont="1" applyFill="1" applyBorder="1" applyAlignment="1">
      <alignment vertical="center" wrapText="1"/>
    </xf>
    <xf numFmtId="0" fontId="63" fillId="42" borderId="55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 wrapText="1"/>
    </xf>
    <xf numFmtId="0" fontId="63" fillId="42" borderId="36" xfId="0" applyFont="1" applyFill="1" applyBorder="1" applyAlignment="1">
      <alignment horizontal="center" vertical="center"/>
    </xf>
    <xf numFmtId="0" fontId="64" fillId="42" borderId="56" xfId="0" applyFont="1" applyFill="1" applyBorder="1" applyAlignment="1">
      <alignment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42" borderId="56" xfId="0" applyFont="1" applyFill="1" applyBorder="1" applyAlignment="1">
      <alignment vertical="center"/>
    </xf>
    <xf numFmtId="0" fontId="63" fillId="42" borderId="36" xfId="0" applyFont="1" applyFill="1" applyBorder="1" applyAlignment="1">
      <alignment horizontal="center" vertical="center" wrapText="1"/>
    </xf>
    <xf numFmtId="0" fontId="63" fillId="42" borderId="37" xfId="0" applyFont="1" applyFill="1" applyBorder="1" applyAlignment="1">
      <alignment vertical="center"/>
    </xf>
    <xf numFmtId="0" fontId="64" fillId="43" borderId="55" xfId="0" applyFont="1" applyFill="1" applyBorder="1" applyAlignment="1">
      <alignment vertical="center"/>
    </xf>
    <xf numFmtId="0" fontId="63" fillId="43" borderId="55" xfId="0" applyFont="1" applyFill="1" applyBorder="1" applyAlignment="1">
      <alignment vertical="center" wrapText="1"/>
    </xf>
    <xf numFmtId="0" fontId="63" fillId="43" borderId="41" xfId="0" applyFont="1" applyFill="1" applyBorder="1" applyAlignment="1">
      <alignment vertical="center" wrapText="1"/>
    </xf>
    <xf numFmtId="0" fontId="64" fillId="42" borderId="41" xfId="0" applyFont="1" applyFill="1" applyBorder="1" applyAlignment="1">
      <alignment horizontal="center" vertical="center" wrapText="1"/>
    </xf>
    <xf numFmtId="0" fontId="64" fillId="42" borderId="37" xfId="0" applyFont="1" applyFill="1" applyBorder="1" applyAlignment="1">
      <alignment vertical="center"/>
    </xf>
    <xf numFmtId="0" fontId="6" fillId="42" borderId="41" xfId="0" applyFont="1" applyFill="1" applyBorder="1" applyAlignment="1">
      <alignment vertical="center"/>
    </xf>
    <xf numFmtId="0" fontId="6" fillId="42" borderId="18" xfId="0" applyFont="1" applyFill="1" applyBorder="1" applyAlignment="1">
      <alignment vertical="center"/>
    </xf>
    <xf numFmtId="0" fontId="64" fillId="42" borderId="41" xfId="0" applyFont="1" applyFill="1" applyBorder="1" applyAlignment="1">
      <alignment vertical="center" wrapText="1"/>
    </xf>
    <xf numFmtId="0" fontId="64" fillId="42" borderId="131" xfId="0" applyFont="1" applyFill="1" applyBorder="1" applyAlignment="1">
      <alignment horizontal="center" vertical="center" wrapText="1"/>
    </xf>
    <xf numFmtId="0" fontId="64" fillId="42" borderId="0" xfId="0" applyFont="1" applyFill="1" applyBorder="1" applyAlignment="1">
      <alignment vertical="center" wrapText="1"/>
    </xf>
    <xf numFmtId="0" fontId="63" fillId="42" borderId="55" xfId="0" applyFont="1" applyFill="1" applyBorder="1" applyAlignment="1">
      <alignment horizontal="right" vertical="center"/>
    </xf>
    <xf numFmtId="173" fontId="63" fillId="42" borderId="55" xfId="46" applyFont="1" applyFill="1" applyBorder="1" applyAlignment="1">
      <alignment vertical="center"/>
    </xf>
    <xf numFmtId="173" fontId="64" fillId="43" borderId="55" xfId="46" applyFont="1" applyFill="1" applyBorder="1" applyAlignment="1">
      <alignment horizontal="right" vertical="center"/>
    </xf>
    <xf numFmtId="173" fontId="63" fillId="42" borderId="56" xfId="46" applyFont="1" applyFill="1" applyBorder="1" applyAlignment="1">
      <alignment vertical="center"/>
    </xf>
    <xf numFmtId="173" fontId="4" fillId="42" borderId="55" xfId="46" applyFont="1" applyFill="1" applyBorder="1" applyAlignment="1">
      <alignment vertical="center"/>
    </xf>
    <xf numFmtId="173" fontId="64" fillId="42" borderId="55" xfId="46" applyFont="1" applyFill="1" applyBorder="1" applyAlignment="1">
      <alignment vertical="center"/>
    </xf>
    <xf numFmtId="173" fontId="63" fillId="42" borderId="55" xfId="46" applyFont="1" applyFill="1" applyBorder="1" applyAlignment="1">
      <alignment horizontal="right" vertical="center"/>
    </xf>
    <xf numFmtId="173" fontId="64" fillId="43" borderId="55" xfId="46" applyFont="1" applyFill="1" applyBorder="1" applyAlignment="1">
      <alignment vertical="center"/>
    </xf>
    <xf numFmtId="173" fontId="4" fillId="42" borderId="55" xfId="46" applyFont="1" applyFill="1" applyBorder="1" applyAlignment="1">
      <alignment horizontal="right" vertical="center"/>
    </xf>
    <xf numFmtId="173" fontId="63" fillId="42" borderId="41" xfId="46" applyFont="1" applyFill="1" applyBorder="1" applyAlignment="1">
      <alignment horizontal="right" vertical="center"/>
    </xf>
    <xf numFmtId="173" fontId="63" fillId="42" borderId="132" xfId="46" applyFont="1" applyFill="1" applyBorder="1" applyAlignment="1">
      <alignment horizontal="right" vertical="center"/>
    </xf>
    <xf numFmtId="173" fontId="64" fillId="43" borderId="56" xfId="46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3" fontId="3" fillId="0" borderId="62" xfId="46" applyFont="1" applyFill="1" applyBorder="1" applyAlignment="1">
      <alignment horizontal="left" vertical="center"/>
    </xf>
    <xf numFmtId="173" fontId="3" fillId="0" borderId="12" xfId="46" applyFont="1" applyFill="1" applyBorder="1" applyAlignment="1">
      <alignment horizontal="left" vertical="center"/>
    </xf>
    <xf numFmtId="182" fontId="4" fillId="34" borderId="0" xfId="0" applyNumberFormat="1" applyFont="1" applyFill="1" applyBorder="1" applyAlignment="1">
      <alignment horizontal="left" vertical="center"/>
    </xf>
    <xf numFmtId="182" fontId="4" fillId="35" borderId="0" xfId="0" applyNumberFormat="1" applyFont="1" applyFill="1" applyBorder="1" applyAlignment="1">
      <alignment horizontal="left" vertical="center"/>
    </xf>
    <xf numFmtId="0" fontId="66" fillId="35" borderId="103" xfId="0" applyFont="1" applyFill="1" applyBorder="1" applyAlignment="1">
      <alignment horizontal="justify" vertical="center"/>
    </xf>
    <xf numFmtId="0" fontId="66" fillId="35" borderId="10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67" fillId="35" borderId="103" xfId="0" applyFont="1" applyFill="1" applyBorder="1" applyAlignment="1">
      <alignment horizontal="center" vertical="center"/>
    </xf>
    <xf numFmtId="0" fontId="67" fillId="35" borderId="103" xfId="0" applyFont="1" applyFill="1" applyBorder="1" applyAlignment="1">
      <alignment horizontal="center" vertical="center" wrapText="1"/>
    </xf>
    <xf numFmtId="0" fontId="68" fillId="35" borderId="103" xfId="0" applyFont="1" applyFill="1" applyBorder="1" applyAlignment="1">
      <alignment horizontal="center" vertical="center"/>
    </xf>
    <xf numFmtId="0" fontId="68" fillId="35" borderId="0" xfId="0" applyFont="1" applyFill="1" applyAlignment="1">
      <alignment/>
    </xf>
    <xf numFmtId="0" fontId="12" fillId="35" borderId="0" xfId="0" applyFont="1" applyFill="1" applyAlignment="1">
      <alignment/>
    </xf>
    <xf numFmtId="8" fontId="68" fillId="44" borderId="41" xfId="0" applyNumberFormat="1" applyFont="1" applyFill="1" applyBorder="1" applyAlignment="1">
      <alignment/>
    </xf>
    <xf numFmtId="0" fontId="67" fillId="35" borderId="119" xfId="0" applyFont="1" applyFill="1" applyBorder="1" applyAlignment="1">
      <alignment horizontal="center" vertical="center"/>
    </xf>
    <xf numFmtId="8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69" fillId="36" borderId="55" xfId="0" applyFont="1" applyFill="1" applyBorder="1" applyAlignment="1">
      <alignment horizontal="center" wrapText="1"/>
    </xf>
    <xf numFmtId="0" fontId="70" fillId="0" borderId="55" xfId="0" applyFont="1" applyBorder="1" applyAlignment="1">
      <alignment wrapText="1"/>
    </xf>
    <xf numFmtId="0" fontId="70" fillId="0" borderId="55" xfId="0" applyFont="1" applyBorder="1" applyAlignment="1">
      <alignment horizontal="justify" vertical="top" wrapText="1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 wrapText="1"/>
    </xf>
    <xf numFmtId="0" fontId="15" fillId="45" borderId="133" xfId="0" applyFont="1" applyFill="1" applyBorder="1" applyAlignment="1">
      <alignment vertical="center" wrapText="1"/>
    </xf>
    <xf numFmtId="0" fontId="71" fillId="45" borderId="133" xfId="0" applyFont="1" applyFill="1" applyBorder="1" applyAlignment="1">
      <alignment horizontal="left" vertical="center" wrapText="1" indent="1"/>
    </xf>
    <xf numFmtId="0" fontId="0" fillId="45" borderId="134" xfId="0" applyFill="1" applyBorder="1" applyAlignment="1">
      <alignment vertical="top" wrapText="1"/>
    </xf>
    <xf numFmtId="0" fontId="16" fillId="45" borderId="135" xfId="0" applyFont="1" applyFill="1" applyBorder="1" applyAlignment="1">
      <alignment vertical="center" wrapText="1"/>
    </xf>
    <xf numFmtId="0" fontId="72" fillId="45" borderId="135" xfId="0" applyFont="1" applyFill="1" applyBorder="1" applyAlignment="1">
      <alignment horizontal="left" vertical="center" wrapText="1" indent="14"/>
    </xf>
    <xf numFmtId="0" fontId="0" fillId="45" borderId="136" xfId="0" applyFill="1" applyBorder="1" applyAlignment="1">
      <alignment vertical="top" wrapText="1"/>
    </xf>
    <xf numFmtId="0" fontId="72" fillId="45" borderId="136" xfId="0" applyFont="1" applyFill="1" applyBorder="1" applyAlignment="1">
      <alignment horizontal="left" vertical="center" wrapText="1" indent="1"/>
    </xf>
    <xf numFmtId="0" fontId="72" fillId="45" borderId="136" xfId="0" applyFont="1" applyFill="1" applyBorder="1" applyAlignment="1">
      <alignment horizontal="center" vertical="center" wrapText="1"/>
    </xf>
    <xf numFmtId="0" fontId="72" fillId="45" borderId="136" xfId="0" applyFont="1" applyFill="1" applyBorder="1" applyAlignment="1">
      <alignment vertical="center" wrapText="1"/>
    </xf>
    <xf numFmtId="0" fontId="11" fillId="0" borderId="134" xfId="0" applyFont="1" applyBorder="1" applyAlignment="1">
      <alignment horizontal="center" vertical="center" wrapText="1"/>
    </xf>
    <xf numFmtId="0" fontId="13" fillId="0" borderId="136" xfId="0" applyFont="1" applyBorder="1" applyAlignment="1">
      <alignment vertical="center" wrapText="1"/>
    </xf>
    <xf numFmtId="0" fontId="17" fillId="0" borderId="134" xfId="0" applyFont="1" applyBorder="1" applyAlignment="1">
      <alignment vertical="center" wrapText="1"/>
    </xf>
    <xf numFmtId="0" fontId="13" fillId="0" borderId="136" xfId="0" applyFont="1" applyBorder="1" applyAlignment="1">
      <alignment horizontal="left" vertical="center" wrapText="1" indent="2"/>
    </xf>
    <xf numFmtId="0" fontId="18" fillId="0" borderId="134" xfId="0" applyFont="1" applyBorder="1" applyAlignment="1">
      <alignment vertical="center" wrapText="1"/>
    </xf>
    <xf numFmtId="0" fontId="17" fillId="0" borderId="137" xfId="0" applyFont="1" applyBorder="1" applyAlignment="1">
      <alignment vertical="center" wrapText="1"/>
    </xf>
    <xf numFmtId="0" fontId="13" fillId="0" borderId="138" xfId="0" applyFont="1" applyBorder="1" applyAlignment="1">
      <alignment horizontal="left" vertical="center" wrapText="1" indent="2"/>
    </xf>
    <xf numFmtId="0" fontId="13" fillId="0" borderId="138" xfId="0" applyFont="1" applyBorder="1" applyAlignment="1">
      <alignment vertical="center" wrapText="1"/>
    </xf>
    <xf numFmtId="0" fontId="14" fillId="0" borderId="136" xfId="0" applyFont="1" applyBorder="1" applyAlignment="1">
      <alignment vertical="center" wrapText="1"/>
    </xf>
    <xf numFmtId="0" fontId="63" fillId="42" borderId="11" xfId="0" applyFont="1" applyFill="1" applyBorder="1" applyAlignment="1">
      <alignment horizontal="left" vertical="center" wrapText="1"/>
    </xf>
    <xf numFmtId="0" fontId="63" fillId="42" borderId="20" xfId="0" applyFont="1" applyFill="1" applyBorder="1" applyAlignment="1">
      <alignment horizontal="left" vertical="center" wrapText="1"/>
    </xf>
    <xf numFmtId="0" fontId="63" fillId="42" borderId="21" xfId="0" applyFont="1" applyFill="1" applyBorder="1" applyAlignment="1">
      <alignment horizontal="left" vertical="center" wrapText="1"/>
    </xf>
    <xf numFmtId="0" fontId="64" fillId="42" borderId="36" xfId="0" applyFont="1" applyFill="1" applyBorder="1" applyAlignment="1">
      <alignment horizontal="center" vertical="center" wrapText="1"/>
    </xf>
    <xf numFmtId="0" fontId="64" fillId="42" borderId="37" xfId="0" applyFont="1" applyFill="1" applyBorder="1" applyAlignment="1">
      <alignment horizontal="center" vertical="center" wrapText="1"/>
    </xf>
    <xf numFmtId="0" fontId="4" fillId="38" borderId="95" xfId="0" applyFont="1" applyFill="1" applyBorder="1" applyAlignment="1">
      <alignment horizontal="center" vertical="center" wrapText="1"/>
    </xf>
    <xf numFmtId="0" fontId="4" fillId="38" borderId="99" xfId="0" applyFont="1" applyFill="1" applyBorder="1" applyAlignment="1">
      <alignment horizontal="center" vertical="center" wrapText="1"/>
    </xf>
    <xf numFmtId="0" fontId="3" fillId="38" borderId="95" xfId="0" applyFont="1" applyFill="1" applyBorder="1" applyAlignment="1">
      <alignment horizontal="center" vertical="center" wrapText="1"/>
    </xf>
    <xf numFmtId="0" fontId="3" fillId="38" borderId="99" xfId="0" applyFont="1" applyFill="1" applyBorder="1" applyAlignment="1">
      <alignment horizontal="center" vertical="center" wrapText="1"/>
    </xf>
    <xf numFmtId="0" fontId="4" fillId="46" borderId="139" xfId="0" applyFont="1" applyFill="1" applyBorder="1" applyAlignment="1">
      <alignment horizontal="center" vertical="center"/>
    </xf>
    <xf numFmtId="0" fontId="4" fillId="46" borderId="103" xfId="0" applyFont="1" applyFill="1" applyBorder="1" applyAlignment="1">
      <alignment horizontal="center" vertical="center"/>
    </xf>
    <xf numFmtId="0" fontId="34" fillId="35" borderId="139" xfId="0" applyFont="1" applyFill="1" applyBorder="1" applyAlignment="1">
      <alignment horizontal="center" vertical="center" wrapText="1"/>
    </xf>
    <xf numFmtId="0" fontId="34" fillId="35" borderId="103" xfId="0" applyFont="1" applyFill="1" applyBorder="1" applyAlignment="1">
      <alignment horizontal="center" vertical="center" wrapText="1"/>
    </xf>
    <xf numFmtId="0" fontId="4" fillId="38" borderId="139" xfId="0" applyFont="1" applyFill="1" applyBorder="1" applyAlignment="1">
      <alignment horizontal="justify" vertical="top" wrapText="1"/>
    </xf>
    <xf numFmtId="0" fontId="4" fillId="38" borderId="103" xfId="0" applyFont="1" applyFill="1" applyBorder="1" applyAlignment="1">
      <alignment horizontal="justify" vertical="top" wrapText="1"/>
    </xf>
    <xf numFmtId="0" fontId="4" fillId="38" borderId="95" xfId="0" applyFont="1" applyFill="1" applyBorder="1" applyAlignment="1">
      <alignment horizontal="justify" vertical="top" wrapText="1"/>
    </xf>
    <xf numFmtId="0" fontId="4" fillId="38" borderId="99" xfId="0" applyFont="1" applyFill="1" applyBorder="1" applyAlignment="1">
      <alignment horizontal="justify" vertical="top" wrapText="1"/>
    </xf>
    <xf numFmtId="0" fontId="4" fillId="38" borderId="118" xfId="0" applyFont="1" applyFill="1" applyBorder="1" applyAlignment="1">
      <alignment horizontal="justify" vertical="top" wrapText="1"/>
    </xf>
    <xf numFmtId="0" fontId="4" fillId="34" borderId="139" xfId="0" applyFont="1" applyFill="1" applyBorder="1" applyAlignment="1">
      <alignment horizontal="justify" vertical="center"/>
    </xf>
    <xf numFmtId="0" fontId="4" fillId="34" borderId="103" xfId="0" applyFont="1" applyFill="1" applyBorder="1" applyAlignment="1">
      <alignment horizontal="justify" vertical="center"/>
    </xf>
    <xf numFmtId="0" fontId="4" fillId="35" borderId="139" xfId="0" applyFont="1" applyFill="1" applyBorder="1" applyAlignment="1">
      <alignment horizontal="justify" vertical="top" wrapText="1"/>
    </xf>
    <xf numFmtId="0" fontId="4" fillId="35" borderId="103" xfId="0" applyFont="1" applyFill="1" applyBorder="1" applyAlignment="1">
      <alignment horizontal="justify" vertical="top" wrapText="1"/>
    </xf>
    <xf numFmtId="0" fontId="4" fillId="38" borderId="139" xfId="0" applyFont="1" applyFill="1" applyBorder="1" applyAlignment="1">
      <alignment horizontal="justify" vertical="center" wrapText="1"/>
    </xf>
    <xf numFmtId="0" fontId="4" fillId="38" borderId="103" xfId="0" applyFont="1" applyFill="1" applyBorder="1" applyAlignment="1">
      <alignment horizontal="justify" vertical="center" wrapText="1"/>
    </xf>
    <xf numFmtId="0" fontId="4" fillId="34" borderId="20" xfId="0" applyFont="1" applyFill="1" applyBorder="1" applyAlignment="1">
      <alignment horizontal="right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56" xfId="0" applyFont="1" applyFill="1" applyBorder="1" applyAlignment="1">
      <alignment horizontal="left" vertical="center"/>
    </xf>
    <xf numFmtId="0" fontId="4" fillId="40" borderId="5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64" fillId="42" borderId="54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center" vertical="center"/>
    </xf>
    <xf numFmtId="0" fontId="64" fillId="42" borderId="56" xfId="0" applyFont="1" applyFill="1" applyBorder="1" applyAlignment="1">
      <alignment horizontal="center" vertical="center"/>
    </xf>
    <xf numFmtId="0" fontId="64" fillId="42" borderId="60" xfId="0" applyFont="1" applyFill="1" applyBorder="1" applyAlignment="1">
      <alignment horizontal="center" vertical="center" wrapText="1"/>
    </xf>
    <xf numFmtId="0" fontId="64" fillId="42" borderId="58" xfId="0" applyFont="1" applyFill="1" applyBorder="1" applyAlignment="1">
      <alignment horizontal="center" vertical="center" wrapText="1"/>
    </xf>
    <xf numFmtId="0" fontId="64" fillId="42" borderId="5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0" borderId="5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5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4" borderId="99" xfId="0" applyFont="1" applyFill="1" applyBorder="1" applyAlignment="1">
      <alignment horizontal="left" vertical="center"/>
    </xf>
    <xf numFmtId="0" fontId="4" fillId="34" borderId="140" xfId="0" applyFont="1" applyFill="1" applyBorder="1" applyAlignment="1">
      <alignment horizontal="left" vertical="center"/>
    </xf>
    <xf numFmtId="0" fontId="4" fillId="0" borderId="141" xfId="0" applyFont="1" applyBorder="1" applyAlignment="1">
      <alignment horizontal="left" vertical="center"/>
    </xf>
    <xf numFmtId="0" fontId="4" fillId="34" borderId="142" xfId="0" applyFont="1" applyFill="1" applyBorder="1" applyAlignment="1">
      <alignment horizontal="left" vertical="center"/>
    </xf>
    <xf numFmtId="0" fontId="4" fillId="34" borderId="106" xfId="0" applyFont="1" applyFill="1" applyBorder="1" applyAlignment="1">
      <alignment horizontal="left" vertical="center"/>
    </xf>
    <xf numFmtId="0" fontId="4" fillId="34" borderId="143" xfId="0" applyFont="1" applyFill="1" applyBorder="1" applyAlignment="1">
      <alignment horizontal="left" vertical="center"/>
    </xf>
    <xf numFmtId="0" fontId="4" fillId="34" borderId="139" xfId="0" applyFont="1" applyFill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49" fontId="4" fillId="34" borderId="119" xfId="0" applyNumberFormat="1" applyFont="1" applyFill="1" applyBorder="1" applyAlignment="1">
      <alignment horizontal="left" vertical="center"/>
    </xf>
    <xf numFmtId="0" fontId="4" fillId="34" borderId="144" xfId="0" applyFont="1" applyFill="1" applyBorder="1" applyAlignment="1">
      <alignment horizontal="left" vertical="center"/>
    </xf>
    <xf numFmtId="14" fontId="4" fillId="34" borderId="119" xfId="0" applyNumberFormat="1" applyFont="1" applyFill="1" applyBorder="1" applyAlignment="1">
      <alignment horizontal="left" vertical="center"/>
    </xf>
    <xf numFmtId="0" fontId="4" fillId="47" borderId="54" xfId="0" applyFont="1" applyFill="1" applyBorder="1" applyAlignment="1">
      <alignment horizontal="left" vertical="center"/>
    </xf>
    <xf numFmtId="0" fontId="4" fillId="47" borderId="10" xfId="0" applyFont="1" applyFill="1" applyBorder="1" applyAlignment="1">
      <alignment horizontal="left" vertical="center"/>
    </xf>
    <xf numFmtId="0" fontId="4" fillId="47" borderId="56" xfId="0" applyFont="1" applyFill="1" applyBorder="1" applyAlignment="1">
      <alignment horizontal="left" vertical="center"/>
    </xf>
    <xf numFmtId="0" fontId="4" fillId="34" borderId="141" xfId="0" applyFont="1" applyFill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  <xf numFmtId="0" fontId="4" fillId="34" borderId="146" xfId="0" applyFont="1" applyFill="1" applyBorder="1" applyAlignment="1">
      <alignment horizontal="left" vertical="center"/>
    </xf>
    <xf numFmtId="0" fontId="4" fillId="0" borderId="147" xfId="0" applyFont="1" applyBorder="1" applyAlignment="1">
      <alignment horizontal="left" vertical="center"/>
    </xf>
    <xf numFmtId="0" fontId="4" fillId="34" borderId="147" xfId="0" applyFont="1" applyFill="1" applyBorder="1" applyAlignment="1">
      <alignment horizontal="left" vertical="center"/>
    </xf>
    <xf numFmtId="0" fontId="4" fillId="0" borderId="147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3" fillId="40" borderId="139" xfId="0" applyFont="1" applyFill="1" applyBorder="1" applyAlignment="1">
      <alignment horizontal="center" vertical="center"/>
    </xf>
    <xf numFmtId="0" fontId="3" fillId="40" borderId="103" xfId="0" applyFont="1" applyFill="1" applyBorder="1" applyAlignment="1">
      <alignment horizontal="center" vertical="center"/>
    </xf>
    <xf numFmtId="170" fontId="4" fillId="34" borderId="139" xfId="0" applyNumberFormat="1" applyFont="1" applyFill="1" applyBorder="1" applyAlignment="1">
      <alignment horizontal="center" vertical="center"/>
    </xf>
    <xf numFmtId="170" fontId="4" fillId="34" borderId="103" xfId="0" applyNumberFormat="1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118" xfId="0" applyFont="1" applyFill="1" applyBorder="1" applyAlignment="1">
      <alignment horizontal="center" vertical="center"/>
    </xf>
    <xf numFmtId="0" fontId="64" fillId="42" borderId="35" xfId="0" applyFont="1" applyFill="1" applyBorder="1" applyAlignment="1">
      <alignment horizontal="center" vertical="center" wrapText="1"/>
    </xf>
    <xf numFmtId="0" fontId="64" fillId="42" borderId="0" xfId="0" applyFont="1" applyFill="1" applyBorder="1" applyAlignment="1">
      <alignment horizontal="center" vertical="center" wrapText="1"/>
    </xf>
    <xf numFmtId="0" fontId="64" fillId="42" borderId="135" xfId="0" applyFont="1" applyFill="1" applyBorder="1" applyAlignment="1">
      <alignment horizontal="center" vertical="center" wrapText="1"/>
    </xf>
    <xf numFmtId="0" fontId="64" fillId="42" borderId="149" xfId="0" applyFont="1" applyFill="1" applyBorder="1" applyAlignment="1">
      <alignment horizontal="center" vertical="center" wrapText="1"/>
    </xf>
    <xf numFmtId="0" fontId="64" fillId="42" borderId="15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151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1" fillId="40" borderId="54" xfId="0" applyFont="1" applyFill="1" applyBorder="1" applyAlignment="1">
      <alignment horizontal="center"/>
    </xf>
    <xf numFmtId="0" fontId="41" fillId="40" borderId="10" xfId="0" applyFont="1" applyFill="1" applyBorder="1" applyAlignment="1">
      <alignment horizontal="center"/>
    </xf>
    <xf numFmtId="0" fontId="41" fillId="40" borderId="56" xfId="0" applyFont="1" applyFill="1" applyBorder="1" applyAlignment="1">
      <alignment horizontal="center"/>
    </xf>
    <xf numFmtId="0" fontId="4" fillId="34" borderId="119" xfId="0" applyFont="1" applyFill="1" applyBorder="1" applyAlignment="1">
      <alignment horizontal="left" vertical="center"/>
    </xf>
    <xf numFmtId="0" fontId="72" fillId="45" borderId="152" xfId="0" applyFont="1" applyFill="1" applyBorder="1" applyAlignment="1">
      <alignment vertical="center" wrapText="1"/>
    </xf>
    <xf numFmtId="0" fontId="72" fillId="45" borderId="153" xfId="0" applyFont="1" applyFill="1" applyBorder="1" applyAlignment="1">
      <alignment vertical="center" wrapText="1"/>
    </xf>
    <xf numFmtId="0" fontId="72" fillId="45" borderId="138" xfId="0" applyFont="1" applyFill="1" applyBorder="1" applyAlignment="1">
      <alignment vertical="center" wrapText="1"/>
    </xf>
    <xf numFmtId="0" fontId="18" fillId="45" borderId="152" xfId="0" applyFont="1" applyFill="1" applyBorder="1" applyAlignment="1">
      <alignment vertical="center" wrapText="1"/>
    </xf>
    <xf numFmtId="0" fontId="18" fillId="45" borderId="153" xfId="0" applyFont="1" applyFill="1" applyBorder="1" applyAlignment="1">
      <alignment vertical="center" wrapText="1"/>
    </xf>
    <xf numFmtId="0" fontId="18" fillId="45" borderId="138" xfId="0" applyFont="1" applyFill="1" applyBorder="1" applyAlignment="1">
      <alignment vertical="center" wrapText="1"/>
    </xf>
    <xf numFmtId="0" fontId="72" fillId="45" borderId="152" xfId="0" applyFont="1" applyFill="1" applyBorder="1" applyAlignment="1">
      <alignment horizontal="center" vertical="center" wrapText="1"/>
    </xf>
    <xf numFmtId="0" fontId="72" fillId="45" borderId="153" xfId="0" applyFont="1" applyFill="1" applyBorder="1" applyAlignment="1">
      <alignment horizontal="center" vertical="center" wrapText="1"/>
    </xf>
    <xf numFmtId="0" fontId="72" fillId="45" borderId="138" xfId="0" applyFont="1" applyFill="1" applyBorder="1" applyAlignment="1">
      <alignment horizontal="center" vertical="center" wrapText="1"/>
    </xf>
    <xf numFmtId="0" fontId="67" fillId="44" borderId="37" xfId="0" applyFont="1" applyFill="1" applyBorder="1" applyAlignment="1">
      <alignment horizontal="center" vertical="center" wrapText="1"/>
    </xf>
    <xf numFmtId="0" fontId="67" fillId="44" borderId="55" xfId="0" applyFont="1" applyFill="1" applyBorder="1" applyAlignment="1">
      <alignment horizontal="center" vertical="center" wrapText="1"/>
    </xf>
    <xf numFmtId="0" fontId="68" fillId="44" borderId="10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64" fillId="48" borderId="54" xfId="0" applyFont="1" applyFill="1" applyBorder="1" applyAlignment="1">
      <alignment horizontal="center" vertical="center" wrapText="1"/>
    </xf>
    <xf numFmtId="0" fontId="64" fillId="48" borderId="10" xfId="0" applyFont="1" applyFill="1" applyBorder="1" applyAlignment="1">
      <alignment horizontal="center" vertical="center" wrapText="1"/>
    </xf>
    <xf numFmtId="0" fontId="64" fillId="48" borderId="150" xfId="0" applyFont="1" applyFill="1" applyBorder="1" applyAlignment="1">
      <alignment horizontal="center" vertical="center" wrapText="1"/>
    </xf>
    <xf numFmtId="0" fontId="64" fillId="42" borderId="54" xfId="0" applyFont="1" applyFill="1" applyBorder="1" applyAlignment="1">
      <alignment horizontal="right" vertical="center" wrapText="1"/>
    </xf>
    <xf numFmtId="0" fontId="64" fillId="42" borderId="10" xfId="0" applyFont="1" applyFill="1" applyBorder="1" applyAlignment="1">
      <alignment horizontal="right" vertical="center" wrapText="1"/>
    </xf>
    <xf numFmtId="0" fontId="64" fillId="42" borderId="150" xfId="0" applyFont="1" applyFill="1" applyBorder="1" applyAlignment="1">
      <alignment horizontal="right" vertical="center" wrapText="1"/>
    </xf>
    <xf numFmtId="0" fontId="63" fillId="42" borderId="149" xfId="0" applyFont="1" applyFill="1" applyBorder="1" applyAlignment="1">
      <alignment horizontal="center" vertical="center" wrapText="1"/>
    </xf>
    <xf numFmtId="0" fontId="63" fillId="42" borderId="56" xfId="0" applyFont="1" applyFill="1" applyBorder="1" applyAlignment="1">
      <alignment horizontal="center" vertical="center" wrapText="1"/>
    </xf>
    <xf numFmtId="49" fontId="63" fillId="42" borderId="149" xfId="0" applyNumberFormat="1" applyFont="1" applyFill="1" applyBorder="1" applyAlignment="1">
      <alignment horizontal="center" vertical="center" wrapText="1"/>
    </xf>
    <xf numFmtId="49" fontId="63" fillId="42" borderId="56" xfId="0" applyNumberFormat="1" applyFont="1" applyFill="1" applyBorder="1" applyAlignment="1">
      <alignment horizontal="center" vertical="center" wrapText="1"/>
    </xf>
    <xf numFmtId="0" fontId="64" fillId="42" borderId="150" xfId="0" applyFont="1" applyFill="1" applyBorder="1" applyAlignment="1">
      <alignment horizontal="center" vertical="center"/>
    </xf>
    <xf numFmtId="14" fontId="63" fillId="42" borderId="54" xfId="0" applyNumberFormat="1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3" fillId="42" borderId="150" xfId="0" applyFont="1" applyFill="1" applyBorder="1" applyAlignment="1">
      <alignment horizontal="center" vertical="center"/>
    </xf>
    <xf numFmtId="0" fontId="63" fillId="42" borderId="54" xfId="0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 wrapText="1"/>
    </xf>
    <xf numFmtId="0" fontId="63" fillId="42" borderId="150" xfId="0" applyFont="1" applyFill="1" applyBorder="1" applyAlignment="1">
      <alignment horizontal="center" vertical="center" wrapText="1"/>
    </xf>
    <xf numFmtId="0" fontId="64" fillId="42" borderId="154" xfId="0" applyFont="1" applyFill="1" applyBorder="1" applyAlignment="1">
      <alignment horizontal="center" vertical="center"/>
    </xf>
    <xf numFmtId="0" fontId="64" fillId="42" borderId="155" xfId="0" applyFont="1" applyFill="1" applyBorder="1" applyAlignment="1">
      <alignment horizontal="center" vertical="center"/>
    </xf>
    <xf numFmtId="0" fontId="64" fillId="42" borderId="156" xfId="0" applyFont="1" applyFill="1" applyBorder="1" applyAlignment="1">
      <alignment horizontal="center" vertical="center"/>
    </xf>
    <xf numFmtId="0" fontId="64" fillId="42" borderId="36" xfId="0" applyFont="1" applyFill="1" applyBorder="1" applyAlignment="1">
      <alignment horizontal="center" vertical="center"/>
    </xf>
    <xf numFmtId="0" fontId="64" fillId="42" borderId="37" xfId="0" applyFont="1" applyFill="1" applyBorder="1" applyAlignment="1">
      <alignment horizontal="center" vertical="center"/>
    </xf>
    <xf numFmtId="0" fontId="64" fillId="42" borderId="157" xfId="0" applyFont="1" applyFill="1" applyBorder="1" applyAlignment="1">
      <alignment horizontal="center" vertical="center"/>
    </xf>
    <xf numFmtId="0" fontId="64" fillId="42" borderId="54" xfId="0" applyFont="1" applyFill="1" applyBorder="1" applyAlignment="1">
      <alignment horizontal="center" vertical="center" wrapText="1"/>
    </xf>
    <xf numFmtId="0" fontId="64" fillId="42" borderId="10" xfId="0" applyFont="1" applyFill="1" applyBorder="1" applyAlignment="1">
      <alignment horizontal="center" vertical="center" wrapText="1"/>
    </xf>
    <xf numFmtId="0" fontId="6" fillId="42" borderId="54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2" borderId="150" xfId="0" applyFont="1" applyFill="1" applyBorder="1" applyAlignment="1">
      <alignment horizontal="center" vertical="center" wrapText="1"/>
    </xf>
    <xf numFmtId="0" fontId="63" fillId="42" borderId="54" xfId="0" applyFont="1" applyFill="1" applyBorder="1" applyAlignment="1">
      <alignment horizontal="justify" vertical="center"/>
    </xf>
    <xf numFmtId="0" fontId="63" fillId="42" borderId="150" xfId="0" applyFont="1" applyFill="1" applyBorder="1" applyAlignment="1">
      <alignment horizontal="justify" vertical="center"/>
    </xf>
    <xf numFmtId="0" fontId="63" fillId="42" borderId="54" xfId="0" applyFont="1" applyFill="1" applyBorder="1" applyAlignment="1">
      <alignment horizontal="center" vertical="center"/>
    </xf>
    <xf numFmtId="0" fontId="64" fillId="42" borderId="54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 wrapText="1"/>
    </xf>
    <xf numFmtId="0" fontId="64" fillId="42" borderId="150" xfId="0" applyFont="1" applyFill="1" applyBorder="1" applyAlignment="1">
      <alignment vertical="center" wrapText="1"/>
    </xf>
    <xf numFmtId="0" fontId="64" fillId="42" borderId="56" xfId="0" applyFont="1" applyFill="1" applyBorder="1" applyAlignment="1">
      <alignment horizontal="center" vertical="center" wrapText="1"/>
    </xf>
    <xf numFmtId="0" fontId="6" fillId="42" borderId="54" xfId="0" applyFont="1" applyFill="1" applyBorder="1" applyAlignment="1">
      <alignment vertical="center"/>
    </xf>
    <xf numFmtId="0" fontId="6" fillId="42" borderId="15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64" fillId="42" borderId="56" xfId="0" applyFont="1" applyFill="1" applyBorder="1" applyAlignment="1">
      <alignment horizontal="right" vertical="center" wrapText="1"/>
    </xf>
    <xf numFmtId="0" fontId="64" fillId="42" borderId="54" xfId="0" applyFont="1" applyFill="1" applyBorder="1" applyAlignment="1">
      <alignment vertical="center"/>
    </xf>
    <xf numFmtId="0" fontId="64" fillId="42" borderId="10" xfId="0" applyFont="1" applyFill="1" applyBorder="1" applyAlignment="1">
      <alignment vertical="center"/>
    </xf>
    <xf numFmtId="0" fontId="64" fillId="42" borderId="150" xfId="0" applyFont="1" applyFill="1" applyBorder="1" applyAlignment="1">
      <alignment vertical="center"/>
    </xf>
    <xf numFmtId="0" fontId="63" fillId="42" borderId="54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 wrapText="1"/>
    </xf>
    <xf numFmtId="0" fontId="63" fillId="42" borderId="150" xfId="0" applyFont="1" applyFill="1" applyBorder="1" applyAlignment="1">
      <alignment vertical="center" wrapText="1"/>
    </xf>
    <xf numFmtId="0" fontId="64" fillId="42" borderId="158" xfId="0" applyFont="1" applyFill="1" applyBorder="1" applyAlignment="1">
      <alignment horizontal="center" vertical="center" wrapText="1"/>
    </xf>
    <xf numFmtId="0" fontId="64" fillId="42" borderId="159" xfId="0" applyFont="1" applyFill="1" applyBorder="1" applyAlignment="1">
      <alignment horizontal="center" vertical="center" wrapText="1"/>
    </xf>
    <xf numFmtId="0" fontId="64" fillId="42" borderId="41" xfId="0" applyFont="1" applyFill="1" applyBorder="1" applyAlignment="1">
      <alignment horizontal="center" vertical="center" wrapText="1"/>
    </xf>
    <xf numFmtId="0" fontId="63" fillId="42" borderId="54" xfId="0" applyFont="1" applyFill="1" applyBorder="1" applyAlignment="1">
      <alignment vertical="center"/>
    </xf>
    <xf numFmtId="0" fontId="63" fillId="42" borderId="56" xfId="0" applyFont="1" applyFill="1" applyBorder="1" applyAlignment="1">
      <alignment vertical="center"/>
    </xf>
    <xf numFmtId="0" fontId="64" fillId="42" borderId="54" xfId="0" applyFont="1" applyFill="1" applyBorder="1" applyAlignment="1">
      <alignment horizontal="right" vertical="center"/>
    </xf>
    <xf numFmtId="0" fontId="64" fillId="42" borderId="10" xfId="0" applyFont="1" applyFill="1" applyBorder="1" applyAlignment="1">
      <alignment horizontal="right" vertical="center"/>
    </xf>
    <xf numFmtId="0" fontId="64" fillId="42" borderId="150" xfId="0" applyFont="1" applyFill="1" applyBorder="1" applyAlignment="1">
      <alignment horizontal="right" vertical="center"/>
    </xf>
    <xf numFmtId="0" fontId="64" fillId="42" borderId="160" xfId="0" applyFont="1" applyFill="1" applyBorder="1" applyAlignment="1">
      <alignment vertical="center" wrapText="1"/>
    </xf>
    <xf numFmtId="0" fontId="64" fillId="42" borderId="161" xfId="0" applyFont="1" applyFill="1" applyBorder="1" applyAlignment="1">
      <alignment vertical="center" wrapText="1"/>
    </xf>
    <xf numFmtId="0" fontId="64" fillId="42" borderId="162" xfId="0" applyFont="1" applyFill="1" applyBorder="1" applyAlignment="1">
      <alignment vertical="center" wrapText="1"/>
    </xf>
    <xf numFmtId="0" fontId="64" fillId="42" borderId="163" xfId="0" applyFont="1" applyFill="1" applyBorder="1" applyAlignment="1">
      <alignment horizontal="center" vertical="center" wrapText="1"/>
    </xf>
    <xf numFmtId="0" fontId="64" fillId="42" borderId="164" xfId="0" applyFont="1" applyFill="1" applyBorder="1" applyAlignment="1">
      <alignment horizontal="center" vertical="center" wrapText="1"/>
    </xf>
    <xf numFmtId="0" fontId="64" fillId="42" borderId="16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42" borderId="54" xfId="0" applyFont="1" applyFill="1" applyBorder="1" applyAlignment="1">
      <alignment horizontal="center" vertical="center"/>
    </xf>
    <xf numFmtId="0" fontId="6" fillId="42" borderId="56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wrapText="1"/>
    </xf>
    <xf numFmtId="0" fontId="69" fillId="36" borderId="56" xfId="0" applyFont="1" applyFill="1" applyBorder="1" applyAlignment="1">
      <alignment horizontal="center" wrapText="1"/>
    </xf>
    <xf numFmtId="173" fontId="67" fillId="35" borderId="103" xfId="46" applyFont="1" applyFill="1" applyBorder="1" applyAlignment="1">
      <alignment horizontal="left" vertical="center"/>
    </xf>
    <xf numFmtId="0" fontId="73" fillId="8" borderId="104" xfId="0" applyFont="1" applyFill="1" applyBorder="1" applyAlignment="1">
      <alignment horizontal="center" vertical="center" wrapText="1"/>
    </xf>
    <xf numFmtId="0" fontId="74" fillId="8" borderId="103" xfId="0" applyFont="1" applyFill="1" applyBorder="1" applyAlignment="1">
      <alignment horizontal="center" vertical="center" wrapText="1"/>
    </xf>
    <xf numFmtId="0" fontId="74" fillId="8" borderId="103" xfId="0" applyFont="1" applyFill="1" applyBorder="1" applyAlignment="1">
      <alignment horizontal="center" vertical="center"/>
    </xf>
    <xf numFmtId="0" fontId="73" fillId="8" borderId="130" xfId="0" applyFont="1" applyFill="1" applyBorder="1" applyAlignment="1">
      <alignment horizontal="center" vertical="center" wrapText="1"/>
    </xf>
    <xf numFmtId="0" fontId="70" fillId="8" borderId="37" xfId="51" applyFont="1" applyFill="1" applyBorder="1" applyAlignment="1">
      <alignment horizontal="center"/>
      <protection/>
    </xf>
    <xf numFmtId="0" fontId="0" fillId="8" borderId="0" xfId="0" applyFill="1" applyAlignment="1">
      <alignment/>
    </xf>
    <xf numFmtId="0" fontId="62" fillId="8" borderId="18" xfId="51" applyFont="1" applyFill="1" applyBorder="1" applyAlignment="1">
      <alignment horizontal="center" vertical="center" wrapText="1"/>
      <protection/>
    </xf>
    <xf numFmtId="0" fontId="62" fillId="8" borderId="56" xfId="51" applyFont="1" applyFill="1" applyBorder="1" applyAlignment="1">
      <alignment horizontal="center" vertical="center" wrapText="1"/>
      <protection/>
    </xf>
    <xf numFmtId="0" fontId="69" fillId="8" borderId="37" xfId="0" applyFont="1" applyFill="1" applyBorder="1" applyAlignment="1">
      <alignment horizontal="center"/>
    </xf>
    <xf numFmtId="0" fontId="69" fillId="8" borderId="18" xfId="0" applyFont="1" applyFill="1" applyBorder="1" applyAlignment="1">
      <alignment horizontal="center" vertical="center" wrapText="1"/>
    </xf>
    <xf numFmtId="0" fontId="69" fillId="8" borderId="56" xfId="0" applyFont="1" applyFill="1" applyBorder="1" applyAlignment="1">
      <alignment horizontal="center" vertical="center" wrapText="1"/>
    </xf>
    <xf numFmtId="0" fontId="14" fillId="8" borderId="54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horizontal="center" vertical="center"/>
    </xf>
    <xf numFmtId="44" fontId="70" fillId="0" borderId="55" xfId="48" applyFont="1" applyBorder="1" applyAlignment="1">
      <alignment horizontal="left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Porcentagem 2" xfId="56"/>
    <cellStyle name="Porcentagem 3" xfId="57"/>
    <cellStyle name="Porcentagem 6" xfId="58"/>
    <cellStyle name="Ruim" xfId="59"/>
    <cellStyle name="Saída" xfId="60"/>
    <cellStyle name="Comma [0]" xfId="61"/>
    <cellStyle name="Texto de Aviso" xfId="62"/>
    <cellStyle name="Texto Explicativo" xfId="63"/>
    <cellStyle name="Texto Explicativo 2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2"/>
  <sheetViews>
    <sheetView zoomScaleSheetLayoutView="90" zoomScalePageLayoutView="0" workbookViewId="0" topLeftCell="A58">
      <selection activeCell="K84" sqref="K84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 t="e">
        <f>#REF!</f>
        <v>#REF!</v>
      </c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 t="e">
        <f>#REF!</f>
        <v>#REF!</v>
      </c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224</v>
      </c>
      <c r="J4" s="543"/>
      <c r="K4" s="544"/>
    </row>
    <row r="5" spans="1:11" ht="15">
      <c r="A5" s="555" t="s">
        <v>18</v>
      </c>
      <c r="B5" s="556"/>
      <c r="C5" s="557" t="s">
        <v>218</v>
      </c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62" t="s">
        <v>219</v>
      </c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64" t="s">
        <v>220</v>
      </c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14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 t="str">
        <f>C7</f>
        <v>23/02/16 -16:00</v>
      </c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222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 t="s">
        <v>221</v>
      </c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1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12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225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976.54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358"/>
      <c r="E19" s="100"/>
      <c r="F19" s="100"/>
      <c r="G19" s="548"/>
      <c r="H19" s="548"/>
      <c r="I19" s="100" t="str">
        <f>I17</f>
        <v>Copeira 44 horas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86"/>
      <c r="E20" s="110"/>
      <c r="F20" s="110"/>
      <c r="G20" s="110"/>
      <c r="H20" s="110"/>
      <c r="I20" s="366">
        <v>42401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349"/>
      <c r="J23" s="135"/>
      <c r="K23" s="350">
        <f>I18</f>
        <v>976.54</v>
      </c>
    </row>
    <row r="24" spans="1:12" s="137" customFormat="1" ht="15">
      <c r="A24" s="132" t="s">
        <v>1</v>
      </c>
      <c r="B24" s="133" t="s">
        <v>159</v>
      </c>
      <c r="C24" s="134"/>
      <c r="D24" s="134"/>
      <c r="E24" s="134"/>
      <c r="F24" s="134"/>
      <c r="G24" s="134"/>
      <c r="H24" s="134"/>
      <c r="I24" s="351"/>
      <c r="J24" s="352">
        <v>0</v>
      </c>
      <c r="K24" s="355">
        <f>K23*J24</f>
        <v>0</v>
      </c>
      <c r="L24" s="356"/>
    </row>
    <row r="25" spans="1:12" s="137" customFormat="1" ht="15">
      <c r="A25" s="132" t="s">
        <v>2</v>
      </c>
      <c r="B25" s="133" t="s">
        <v>192</v>
      </c>
      <c r="C25" s="134"/>
      <c r="D25" s="134"/>
      <c r="E25" s="134"/>
      <c r="F25" s="134"/>
      <c r="G25" s="134"/>
      <c r="H25" s="134"/>
      <c r="I25" s="351"/>
      <c r="J25" s="352"/>
      <c r="K25" s="355">
        <f>K23*J25</f>
        <v>0</v>
      </c>
      <c r="L25" s="356"/>
    </row>
    <row r="26" spans="1:12" s="137" customFormat="1" ht="15">
      <c r="A26" s="132" t="s">
        <v>3</v>
      </c>
      <c r="B26" s="133" t="s">
        <v>193</v>
      </c>
      <c r="C26" s="134"/>
      <c r="D26" s="134"/>
      <c r="E26" s="134"/>
      <c r="F26" s="134"/>
      <c r="G26" s="134"/>
      <c r="H26" s="134"/>
      <c r="I26" s="351"/>
      <c r="J26" s="352"/>
      <c r="K26" s="355">
        <v>0</v>
      </c>
      <c r="L26" s="356"/>
    </row>
    <row r="27" spans="1:11" s="137" customFormat="1" ht="15">
      <c r="A27" s="132" t="s">
        <v>4</v>
      </c>
      <c r="B27" s="133" t="s">
        <v>195</v>
      </c>
      <c r="C27" s="134"/>
      <c r="D27" s="134"/>
      <c r="E27" s="134"/>
      <c r="F27" s="134"/>
      <c r="G27" s="134"/>
      <c r="H27" s="134"/>
      <c r="I27" s="351"/>
      <c r="J27" s="359">
        <v>0</v>
      </c>
      <c r="K27" s="357">
        <f>J27*15</f>
        <v>0</v>
      </c>
    </row>
    <row r="28" spans="1:11" s="137" customFormat="1" ht="15">
      <c r="A28" s="132" t="s">
        <v>4</v>
      </c>
      <c r="B28" s="133" t="s">
        <v>194</v>
      </c>
      <c r="C28" s="134"/>
      <c r="D28" s="134"/>
      <c r="E28" s="134"/>
      <c r="F28" s="134"/>
      <c r="G28" s="134"/>
      <c r="H28" s="134"/>
      <c r="I28" s="353"/>
      <c r="J28" s="360">
        <v>0</v>
      </c>
      <c r="K28" s="354">
        <f>(K26+K27)*J28</f>
        <v>0</v>
      </c>
    </row>
    <row r="29" spans="1:11" s="137" customFormat="1" ht="15.75" thickBot="1">
      <c r="A29" s="141"/>
      <c r="B29" s="142" t="s">
        <v>58</v>
      </c>
      <c r="C29" s="143"/>
      <c r="D29" s="143"/>
      <c r="E29" s="143"/>
      <c r="F29" s="143"/>
      <c r="G29" s="143"/>
      <c r="H29" s="143"/>
      <c r="I29" s="143"/>
      <c r="J29" s="144"/>
      <c r="K29" s="145">
        <f>K23+K24+K28+K25+K26+K27</f>
        <v>976.54</v>
      </c>
    </row>
    <row r="30" spans="1:11" ht="15.75" thickBot="1">
      <c r="A30" s="313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146"/>
    </row>
    <row r="31" spans="1:11" ht="15.75" thickBot="1">
      <c r="A31" s="129">
        <v>2</v>
      </c>
      <c r="B31" s="147" t="s">
        <v>60</v>
      </c>
      <c r="C31" s="147"/>
      <c r="D31" s="147"/>
      <c r="E31" s="147"/>
      <c r="F31" s="147"/>
      <c r="G31" s="147"/>
      <c r="H31" s="147"/>
      <c r="I31" s="148"/>
      <c r="J31" s="149"/>
      <c r="K31" s="131" t="s">
        <v>57</v>
      </c>
    </row>
    <row r="32" spans="1:11" ht="15">
      <c r="A32" s="105" t="s">
        <v>0</v>
      </c>
      <c r="B32" s="3" t="s">
        <v>46</v>
      </c>
      <c r="C32" s="100"/>
      <c r="D32" s="100"/>
      <c r="E32" s="100"/>
      <c r="F32" s="100"/>
      <c r="G32" s="100"/>
      <c r="H32" s="100"/>
      <c r="I32" s="150" t="s">
        <v>50</v>
      </c>
      <c r="J32" s="151"/>
      <c r="K32" s="152">
        <f>$D$140</f>
        <v>104.20760000000001</v>
      </c>
    </row>
    <row r="33" spans="1:11" ht="15">
      <c r="A33" s="99" t="s">
        <v>1</v>
      </c>
      <c r="B33" s="3" t="s">
        <v>47</v>
      </c>
      <c r="C33" s="100"/>
      <c r="D33" s="100"/>
      <c r="E33" s="100"/>
      <c r="F33" s="100"/>
      <c r="G33" s="100"/>
      <c r="H33" s="100"/>
      <c r="I33" s="150" t="s">
        <v>50</v>
      </c>
      <c r="J33" s="151"/>
      <c r="K33" s="152">
        <f>$I$140</f>
        <v>268.57599999999996</v>
      </c>
    </row>
    <row r="34" spans="1:11" ht="15">
      <c r="A34" s="99" t="s">
        <v>2</v>
      </c>
      <c r="B34" s="3" t="s">
        <v>113</v>
      </c>
      <c r="C34" s="100"/>
      <c r="D34" s="100"/>
      <c r="E34" s="100"/>
      <c r="F34" s="100"/>
      <c r="G34" s="100"/>
      <c r="H34" s="100"/>
      <c r="I34" s="153" t="s">
        <v>89</v>
      </c>
      <c r="J34" s="154"/>
      <c r="K34" s="155">
        <v>45.14</v>
      </c>
    </row>
    <row r="35" spans="1:11" ht="15">
      <c r="A35" s="99" t="s">
        <v>3</v>
      </c>
      <c r="B35" s="3" t="s">
        <v>231</v>
      </c>
      <c r="C35" s="100"/>
      <c r="D35" s="100"/>
      <c r="E35" s="100"/>
      <c r="F35" s="100"/>
      <c r="G35" s="100"/>
      <c r="H35" s="100"/>
      <c r="I35" s="101" t="s">
        <v>89</v>
      </c>
      <c r="J35" s="154"/>
      <c r="K35" s="155">
        <v>0.74</v>
      </c>
    </row>
    <row r="36" spans="1:11" ht="15">
      <c r="A36" s="99" t="s">
        <v>4</v>
      </c>
      <c r="B36" s="156" t="s">
        <v>197</v>
      </c>
      <c r="C36" s="157"/>
      <c r="D36" s="157"/>
      <c r="E36" s="157"/>
      <c r="F36" s="157"/>
      <c r="G36" s="157"/>
      <c r="H36" s="157"/>
      <c r="I36" s="158"/>
      <c r="J36" s="160"/>
      <c r="K36" s="159">
        <v>8.86</v>
      </c>
    </row>
    <row r="37" spans="1:11" ht="15.75" thickBot="1">
      <c r="A37" s="161"/>
      <c r="B37" s="162" t="s">
        <v>115</v>
      </c>
      <c r="C37" s="163"/>
      <c r="D37" s="163"/>
      <c r="E37" s="163"/>
      <c r="F37" s="163"/>
      <c r="G37" s="163"/>
      <c r="H37" s="163"/>
      <c r="I37" s="164"/>
      <c r="J37" s="165"/>
      <c r="K37" s="166">
        <f>SUM(K32:K36)</f>
        <v>427.5236</v>
      </c>
    </row>
    <row r="38" spans="1:11" ht="15.75" thickBot="1">
      <c r="A38" s="313" t="s">
        <v>61</v>
      </c>
      <c r="B38" s="2"/>
      <c r="C38" s="2"/>
      <c r="D38" s="2"/>
      <c r="E38" s="2"/>
      <c r="F38" s="2"/>
      <c r="G38" s="2"/>
      <c r="H38" s="2"/>
      <c r="I38" s="2"/>
      <c r="J38" s="167"/>
      <c r="K38" s="146"/>
    </row>
    <row r="39" spans="1:11" ht="15.75" thickBot="1">
      <c r="A39" s="129">
        <v>3</v>
      </c>
      <c r="B39" s="147" t="s">
        <v>62</v>
      </c>
      <c r="C39" s="147"/>
      <c r="D39" s="147"/>
      <c r="E39" s="147"/>
      <c r="F39" s="147"/>
      <c r="G39" s="147"/>
      <c r="H39" s="147"/>
      <c r="I39" s="147"/>
      <c r="J39" s="168"/>
      <c r="K39" s="131" t="s">
        <v>57</v>
      </c>
    </row>
    <row r="40" spans="1:11" ht="15">
      <c r="A40" s="105" t="s">
        <v>0</v>
      </c>
      <c r="B40" s="169" t="s">
        <v>116</v>
      </c>
      <c r="C40" s="106"/>
      <c r="D40" s="106"/>
      <c r="E40" s="106"/>
      <c r="F40" s="106"/>
      <c r="G40" s="106"/>
      <c r="H40" s="106"/>
      <c r="I40" s="170"/>
      <c r="J40" s="170"/>
      <c r="K40" s="155" t="e">
        <f>#REF!</f>
        <v>#REF!</v>
      </c>
    </row>
    <row r="41" spans="1:11" ht="15">
      <c r="A41" s="105" t="s">
        <v>1</v>
      </c>
      <c r="B41" s="169" t="s">
        <v>117</v>
      </c>
      <c r="C41" s="106"/>
      <c r="D41" s="106"/>
      <c r="E41" s="106"/>
      <c r="F41" s="106"/>
      <c r="G41" s="106"/>
      <c r="H41" s="106"/>
      <c r="I41" s="170"/>
      <c r="J41" s="171"/>
      <c r="K41" s="159">
        <v>0</v>
      </c>
    </row>
    <row r="42" spans="1:11" ht="15">
      <c r="A42" s="99" t="s">
        <v>2</v>
      </c>
      <c r="B42" s="169" t="s">
        <v>118</v>
      </c>
      <c r="C42" s="100"/>
      <c r="D42" s="100"/>
      <c r="E42" s="100"/>
      <c r="F42" s="100"/>
      <c r="G42" s="100"/>
      <c r="H42" s="100"/>
      <c r="I42" s="172"/>
      <c r="J42" s="171"/>
      <c r="K42" s="159">
        <v>0</v>
      </c>
    </row>
    <row r="43" spans="1:11" ht="15">
      <c r="A43" s="173" t="s">
        <v>3</v>
      </c>
      <c r="B43" s="3" t="s">
        <v>232</v>
      </c>
      <c r="C43" s="157"/>
      <c r="D43" s="157"/>
      <c r="E43" s="157"/>
      <c r="F43" s="157"/>
      <c r="G43" s="157"/>
      <c r="H43" s="157"/>
      <c r="I43" s="157"/>
      <c r="J43" s="174"/>
      <c r="K43" s="159">
        <v>15</v>
      </c>
    </row>
    <row r="44" spans="1:11" ht="15.75" thickBot="1">
      <c r="A44" s="161"/>
      <c r="B44" s="161" t="s">
        <v>63</v>
      </c>
      <c r="C44" s="175"/>
      <c r="D44" s="175"/>
      <c r="E44" s="175"/>
      <c r="F44" s="175"/>
      <c r="G44" s="175"/>
      <c r="H44" s="175"/>
      <c r="I44" s="175"/>
      <c r="J44" s="176"/>
      <c r="K44" s="177" t="e">
        <f>SUM(K40:K43)</f>
        <v>#REF!</v>
      </c>
    </row>
    <row r="45" spans="1:11" ht="15.75" thickBot="1">
      <c r="A45" s="313" t="s">
        <v>64</v>
      </c>
      <c r="B45" s="2"/>
      <c r="C45" s="2"/>
      <c r="D45" s="2"/>
      <c r="E45" s="2"/>
      <c r="F45" s="2"/>
      <c r="G45" s="2"/>
      <c r="H45" s="2"/>
      <c r="I45" s="2"/>
      <c r="J45" s="167"/>
      <c r="K45" s="146"/>
    </row>
    <row r="46" spans="1:11" ht="15.75" thickBot="1">
      <c r="A46" s="129" t="s">
        <v>40</v>
      </c>
      <c r="B46" s="178" t="s">
        <v>65</v>
      </c>
      <c r="C46" s="178"/>
      <c r="D46" s="178"/>
      <c r="E46" s="178"/>
      <c r="F46" s="178"/>
      <c r="G46" s="178"/>
      <c r="H46" s="179"/>
      <c r="I46" s="179"/>
      <c r="J46" s="180"/>
      <c r="K46" s="131" t="s">
        <v>57</v>
      </c>
    </row>
    <row r="47" spans="1:11" ht="15">
      <c r="A47" s="105" t="s">
        <v>0</v>
      </c>
      <c r="B47" s="169" t="s">
        <v>12</v>
      </c>
      <c r="C47" s="106"/>
      <c r="D47" s="106"/>
      <c r="E47" s="106"/>
      <c r="F47" s="106"/>
      <c r="G47" s="106"/>
      <c r="H47" s="106"/>
      <c r="I47" s="107"/>
      <c r="J47" s="80">
        <v>0.2</v>
      </c>
      <c r="K47" s="181">
        <f>$J47*K$29</f>
        <v>195.308</v>
      </c>
    </row>
    <row r="48" spans="1:11" ht="15">
      <c r="A48" s="99" t="s">
        <v>1</v>
      </c>
      <c r="B48" s="3" t="s">
        <v>26</v>
      </c>
      <c r="C48" s="100"/>
      <c r="D48" s="100"/>
      <c r="E48" s="100"/>
      <c r="F48" s="100"/>
      <c r="G48" s="100"/>
      <c r="H48" s="100"/>
      <c r="I48" s="101"/>
      <c r="J48" s="5">
        <v>0.015</v>
      </c>
      <c r="K48" s="152">
        <f aca="true" t="shared" si="0" ref="K48:K54">$J48*K$29</f>
        <v>14.6481</v>
      </c>
    </row>
    <row r="49" spans="1:11" ht="15">
      <c r="A49" s="99" t="s">
        <v>2</v>
      </c>
      <c r="B49" s="3" t="s">
        <v>27</v>
      </c>
      <c r="C49" s="100"/>
      <c r="D49" s="100"/>
      <c r="E49" s="100"/>
      <c r="F49" s="100"/>
      <c r="G49" s="100"/>
      <c r="H49" s="100"/>
      <c r="I49" s="101"/>
      <c r="J49" s="5">
        <v>0.01</v>
      </c>
      <c r="K49" s="152">
        <f t="shared" si="0"/>
        <v>9.7654</v>
      </c>
    </row>
    <row r="50" spans="1:11" ht="15">
      <c r="A50" s="99" t="s">
        <v>3</v>
      </c>
      <c r="B50" s="3" t="s">
        <v>13</v>
      </c>
      <c r="C50" s="100"/>
      <c r="D50" s="100"/>
      <c r="E50" s="100"/>
      <c r="F50" s="100"/>
      <c r="G50" s="100"/>
      <c r="H50" s="100"/>
      <c r="I50" s="101"/>
      <c r="J50" s="5">
        <v>0.002</v>
      </c>
      <c r="K50" s="152">
        <f t="shared" si="0"/>
        <v>1.95308</v>
      </c>
    </row>
    <row r="51" spans="1:11" ht="15">
      <c r="A51" s="99" t="s">
        <v>4</v>
      </c>
      <c r="B51" s="3" t="s">
        <v>67</v>
      </c>
      <c r="C51" s="100"/>
      <c r="D51" s="100"/>
      <c r="E51" s="100"/>
      <c r="F51" s="100"/>
      <c r="G51" s="100"/>
      <c r="H51" s="100"/>
      <c r="I51" s="101"/>
      <c r="J51" s="5">
        <v>0.025</v>
      </c>
      <c r="K51" s="152">
        <f t="shared" si="0"/>
        <v>24.4135</v>
      </c>
    </row>
    <row r="52" spans="1:11" ht="15">
      <c r="A52" s="99" t="s">
        <v>5</v>
      </c>
      <c r="B52" s="3" t="s">
        <v>14</v>
      </c>
      <c r="C52" s="100"/>
      <c r="D52" s="100"/>
      <c r="E52" s="100"/>
      <c r="F52" s="100"/>
      <c r="G52" s="100"/>
      <c r="H52" s="100"/>
      <c r="I52" s="101"/>
      <c r="J52" s="5">
        <v>0.08</v>
      </c>
      <c r="K52" s="152">
        <f t="shared" si="0"/>
        <v>78.1232</v>
      </c>
    </row>
    <row r="53" spans="1:11" ht="15">
      <c r="A53" s="99" t="s">
        <v>6</v>
      </c>
      <c r="B53" s="3" t="s">
        <v>119</v>
      </c>
      <c r="C53" s="100"/>
      <c r="D53" s="100"/>
      <c r="E53" s="100"/>
      <c r="F53" s="100"/>
      <c r="G53" s="100"/>
      <c r="H53" s="100"/>
      <c r="I53" s="101"/>
      <c r="J53" s="5">
        <v>0.03</v>
      </c>
      <c r="K53" s="152">
        <f t="shared" si="0"/>
        <v>29.2962</v>
      </c>
    </row>
    <row r="54" spans="1:11" ht="15">
      <c r="A54" s="182" t="s">
        <v>51</v>
      </c>
      <c r="B54" s="156" t="s">
        <v>15</v>
      </c>
      <c r="C54" s="157"/>
      <c r="D54" s="157"/>
      <c r="E54" s="157"/>
      <c r="F54" s="157"/>
      <c r="G54" s="157"/>
      <c r="H54" s="157"/>
      <c r="I54" s="158"/>
      <c r="J54" s="81">
        <v>0.006</v>
      </c>
      <c r="K54" s="183">
        <f t="shared" si="0"/>
        <v>5.85924</v>
      </c>
    </row>
    <row r="55" spans="1:11" ht="15.75" thickBot="1">
      <c r="A55" s="162"/>
      <c r="B55" s="184"/>
      <c r="C55" s="163"/>
      <c r="D55" s="184" t="s">
        <v>94</v>
      </c>
      <c r="E55" s="163"/>
      <c r="F55" s="163"/>
      <c r="G55" s="163"/>
      <c r="H55" s="163"/>
      <c r="I55" s="164"/>
      <c r="J55" s="185">
        <f>SUM(J47:J54)</f>
        <v>0.3680000000000001</v>
      </c>
      <c r="K55" s="166">
        <f>SUM(K47:K54)</f>
        <v>359.36672</v>
      </c>
    </row>
    <row r="56" spans="1:11" ht="15.75" thickBot="1">
      <c r="A56" s="186" t="s">
        <v>41</v>
      </c>
      <c r="B56" s="187" t="s">
        <v>151</v>
      </c>
      <c r="C56" s="188"/>
      <c r="D56" s="188"/>
      <c r="E56" s="188"/>
      <c r="F56" s="188"/>
      <c r="G56" s="188"/>
      <c r="H56" s="189"/>
      <c r="I56" s="189"/>
      <c r="J56" s="190"/>
      <c r="K56" s="191" t="s">
        <v>57</v>
      </c>
    </row>
    <row r="57" spans="1:11" ht="15">
      <c r="A57" s="192" t="s">
        <v>0</v>
      </c>
      <c r="B57" s="193" t="s">
        <v>68</v>
      </c>
      <c r="C57" s="194"/>
      <c r="D57" s="194"/>
      <c r="E57" s="194"/>
      <c r="F57" s="194"/>
      <c r="G57" s="194"/>
      <c r="H57" s="387"/>
      <c r="I57" s="194"/>
      <c r="J57" s="195">
        <v>0.0833</v>
      </c>
      <c r="K57" s="181">
        <f>$J57*K$32</f>
        <v>8.680493080000002</v>
      </c>
    </row>
    <row r="58" spans="1:11" ht="15">
      <c r="A58" s="384" t="s">
        <v>1</v>
      </c>
      <c r="B58" s="193" t="s">
        <v>233</v>
      </c>
      <c r="C58" s="194"/>
      <c r="D58" s="194"/>
      <c r="E58" s="194"/>
      <c r="F58" s="194"/>
      <c r="G58" s="194"/>
      <c r="H58" s="197"/>
      <c r="I58" s="197"/>
      <c r="J58" s="198">
        <v>0.0025</v>
      </c>
      <c r="K58" s="199">
        <f>J58*K29</f>
        <v>2.44135</v>
      </c>
    </row>
    <row r="59" spans="1:11" ht="15">
      <c r="A59" s="389"/>
      <c r="B59" s="227"/>
      <c r="C59" s="388"/>
      <c r="D59" s="554" t="s">
        <v>234</v>
      </c>
      <c r="E59" s="554"/>
      <c r="F59" s="554"/>
      <c r="G59" s="554"/>
      <c r="H59" s="554"/>
      <c r="I59" s="554"/>
      <c r="J59" s="390"/>
      <c r="K59" s="199"/>
    </row>
    <row r="60" spans="1:11" ht="15">
      <c r="A60" s="389" t="s">
        <v>2</v>
      </c>
      <c r="B60" s="9" t="s">
        <v>235</v>
      </c>
      <c r="D60" s="123"/>
      <c r="E60" s="123"/>
      <c r="F60" s="123"/>
      <c r="G60" s="123"/>
      <c r="H60" s="123"/>
      <c r="I60" s="123"/>
      <c r="J60" s="390">
        <f>(J57+J58)*J55</f>
        <v>0.03157440000000001</v>
      </c>
      <c r="K60" s="199">
        <f>J60*K29</f>
        <v>30.833664576000007</v>
      </c>
    </row>
    <row r="61" spans="1:11" ht="15.75" thickBot="1">
      <c r="A61" s="201"/>
      <c r="B61" s="184"/>
      <c r="C61" s="163"/>
      <c r="D61" s="184" t="s">
        <v>93</v>
      </c>
      <c r="E61" s="163"/>
      <c r="F61" s="163"/>
      <c r="G61" s="163"/>
      <c r="H61" s="163"/>
      <c r="I61" s="163"/>
      <c r="J61" s="391">
        <f>J57+J58+J60</f>
        <v>0.11737440000000002</v>
      </c>
      <c r="K61" s="203">
        <f>K57+K58+K60</f>
        <v>41.95550765600001</v>
      </c>
    </row>
    <row r="62" spans="1:11" ht="15.75" thickBot="1">
      <c r="A62" s="204" t="s">
        <v>42</v>
      </c>
      <c r="B62" s="178" t="s">
        <v>69</v>
      </c>
      <c r="C62" s="178"/>
      <c r="D62" s="178"/>
      <c r="E62" s="178"/>
      <c r="F62" s="178"/>
      <c r="G62" s="178"/>
      <c r="H62" s="179"/>
      <c r="I62" s="179"/>
      <c r="J62" s="180"/>
      <c r="K62" s="131" t="s">
        <v>57</v>
      </c>
    </row>
    <row r="63" spans="1:11" ht="15">
      <c r="A63" s="192" t="s">
        <v>0</v>
      </c>
      <c r="B63" s="193" t="s">
        <v>70</v>
      </c>
      <c r="C63" s="194"/>
      <c r="D63" s="194"/>
      <c r="E63" s="549"/>
      <c r="F63" s="549"/>
      <c r="G63" s="549"/>
      <c r="H63" s="550"/>
      <c r="I63" s="205"/>
      <c r="J63" s="206">
        <v>0.0003</v>
      </c>
      <c r="K63" s="207">
        <f>K29*J63</f>
        <v>0.29296199999999994</v>
      </c>
    </row>
    <row r="64" spans="1:11" ht="15">
      <c r="A64" s="384" t="s">
        <v>1</v>
      </c>
      <c r="B64" s="208" t="s">
        <v>95</v>
      </c>
      <c r="C64" s="209"/>
      <c r="D64" s="209"/>
      <c r="E64" s="210"/>
      <c r="F64" s="211"/>
      <c r="G64" s="211"/>
      <c r="H64" s="211"/>
      <c r="I64" s="212"/>
      <c r="J64" s="213">
        <f>J63*J55</f>
        <v>0.00011040000000000003</v>
      </c>
      <c r="K64" s="214">
        <f>K63*J55</f>
        <v>0.10781001600000001</v>
      </c>
    </row>
    <row r="65" spans="1:11" ht="15.75" thickBot="1">
      <c r="A65" s="201"/>
      <c r="B65" s="184"/>
      <c r="C65" s="163"/>
      <c r="D65" s="184" t="s">
        <v>92</v>
      </c>
      <c r="E65" s="163"/>
      <c r="F65" s="163"/>
      <c r="G65" s="163"/>
      <c r="H65" s="163"/>
      <c r="I65" s="163"/>
      <c r="J65" s="215">
        <f>J63+J64</f>
        <v>0.0004104</v>
      </c>
      <c r="K65" s="166">
        <f>K63+K64</f>
        <v>0.40077201599999995</v>
      </c>
    </row>
    <row r="66" spans="1:11" ht="15.75" thickBot="1">
      <c r="A66" s="186" t="s">
        <v>43</v>
      </c>
      <c r="B66" s="178" t="s">
        <v>71</v>
      </c>
      <c r="C66" s="178"/>
      <c r="D66" s="178"/>
      <c r="E66" s="178"/>
      <c r="F66" s="178"/>
      <c r="G66" s="178"/>
      <c r="H66" s="179"/>
      <c r="I66" s="179"/>
      <c r="J66" s="180"/>
      <c r="K66" s="131" t="s">
        <v>57</v>
      </c>
    </row>
    <row r="67" spans="1:11" ht="15">
      <c r="A67" s="105" t="s">
        <v>0</v>
      </c>
      <c r="B67" s="193" t="s">
        <v>83</v>
      </c>
      <c r="C67" s="194"/>
      <c r="D67" s="197"/>
      <c r="E67" s="216"/>
      <c r="F67" s="551"/>
      <c r="G67" s="552"/>
      <c r="H67" s="552"/>
      <c r="I67" s="553"/>
      <c r="J67" s="6">
        <v>0.0038</v>
      </c>
      <c r="K67" s="207">
        <f>J67*K29</f>
        <v>3.710852</v>
      </c>
    </row>
    <row r="68" spans="1:11" ht="15">
      <c r="A68" s="99" t="s">
        <v>1</v>
      </c>
      <c r="B68" s="169" t="s">
        <v>84</v>
      </c>
      <c r="C68" s="106"/>
      <c r="D68" s="106"/>
      <c r="E68" s="106"/>
      <c r="F68" s="586"/>
      <c r="G68" s="587"/>
      <c r="H68" s="587"/>
      <c r="I68" s="588"/>
      <c r="J68" s="217">
        <f>K68/K29</f>
        <v>0.000304</v>
      </c>
      <c r="K68" s="181">
        <f>K67*J52</f>
        <v>0.29686816</v>
      </c>
    </row>
    <row r="69" spans="1:11" ht="15">
      <c r="A69" s="99" t="s">
        <v>2</v>
      </c>
      <c r="B69" s="3" t="s">
        <v>99</v>
      </c>
      <c r="C69" s="100"/>
      <c r="D69" s="100"/>
      <c r="E69" s="100"/>
      <c r="F69" s="548"/>
      <c r="G69" s="589"/>
      <c r="H69" s="589"/>
      <c r="I69" s="590"/>
      <c r="J69" s="218">
        <v>0.0036</v>
      </c>
      <c r="K69" s="152">
        <f>J69*K29</f>
        <v>3.515544</v>
      </c>
    </row>
    <row r="70" spans="1:11" ht="15">
      <c r="A70" s="118" t="s">
        <v>3</v>
      </c>
      <c r="B70" s="3" t="s">
        <v>85</v>
      </c>
      <c r="C70" s="100"/>
      <c r="D70" s="100"/>
      <c r="F70" s="522"/>
      <c r="G70" s="523"/>
      <c r="H70" s="523"/>
      <c r="I70" s="591"/>
      <c r="J70" s="219">
        <v>0.0085</v>
      </c>
      <c r="K70" s="152">
        <f>J70*K29</f>
        <v>8.30059</v>
      </c>
    </row>
    <row r="71" spans="1:11" ht="15">
      <c r="A71" s="118" t="s">
        <v>4</v>
      </c>
      <c r="B71" s="3" t="s">
        <v>52</v>
      </c>
      <c r="C71" s="100"/>
      <c r="D71" s="100"/>
      <c r="E71" s="100"/>
      <c r="F71" s="100"/>
      <c r="G71" s="524"/>
      <c r="H71" s="524"/>
      <c r="I71" s="525"/>
      <c r="J71" s="218">
        <f>J68*J55</f>
        <v>0.00011187200000000004</v>
      </c>
      <c r="K71" s="152">
        <f>J71*K29</f>
        <v>0.10924748288000004</v>
      </c>
    </row>
    <row r="72" spans="1:11" ht="15">
      <c r="A72" s="118" t="s">
        <v>5</v>
      </c>
      <c r="B72" s="592" t="s">
        <v>101</v>
      </c>
      <c r="C72" s="593"/>
      <c r="D72" s="593"/>
      <c r="E72" s="593"/>
      <c r="F72" s="593"/>
      <c r="G72" s="593"/>
      <c r="H72" s="593"/>
      <c r="I72" s="594"/>
      <c r="J72" s="218">
        <v>0.04</v>
      </c>
      <c r="K72" s="220">
        <f>K29*J72</f>
        <v>39.0616</v>
      </c>
    </row>
    <row r="73" spans="1:11" ht="15.75" thickBot="1">
      <c r="A73" s="201"/>
      <c r="B73" s="163"/>
      <c r="C73" s="163"/>
      <c r="D73" s="184" t="s">
        <v>121</v>
      </c>
      <c r="E73" s="163"/>
      <c r="F73" s="163"/>
      <c r="G73" s="163"/>
      <c r="H73" s="163"/>
      <c r="I73" s="164"/>
      <c r="J73" s="185">
        <f>J67+J68+J69+J70+J71+J72</f>
        <v>0.056315872</v>
      </c>
      <c r="K73" s="166">
        <f>K67+K68+K69+K70+K71+K72</f>
        <v>54.99470164288</v>
      </c>
    </row>
    <row r="74" spans="1:11" ht="15.75" thickBot="1">
      <c r="A74" s="186" t="s">
        <v>44</v>
      </c>
      <c r="B74" s="178" t="s">
        <v>86</v>
      </c>
      <c r="C74" s="178"/>
      <c r="D74" s="178"/>
      <c r="E74" s="178"/>
      <c r="F74" s="178"/>
      <c r="G74" s="178"/>
      <c r="H74" s="179"/>
      <c r="I74" s="179"/>
      <c r="J74" s="347"/>
      <c r="K74" s="131" t="s">
        <v>57</v>
      </c>
    </row>
    <row r="75" spans="1:11" ht="15">
      <c r="A75" s="105" t="s">
        <v>0</v>
      </c>
      <c r="B75" s="193" t="s">
        <v>78</v>
      </c>
      <c r="C75" s="194"/>
      <c r="D75" s="194"/>
      <c r="E75" s="194"/>
      <c r="F75" s="194"/>
      <c r="G75" s="221"/>
      <c r="H75" s="221"/>
      <c r="I75" s="222"/>
      <c r="J75" s="340">
        <v>0.0909</v>
      </c>
      <c r="K75" s="152">
        <f>J75*$K29</f>
        <v>88.76748599999999</v>
      </c>
    </row>
    <row r="76" spans="1:11" ht="15">
      <c r="A76" s="196" t="s">
        <v>1</v>
      </c>
      <c r="B76" s="223" t="s">
        <v>120</v>
      </c>
      <c r="C76" s="224"/>
      <c r="D76" s="224"/>
      <c r="E76" s="224"/>
      <c r="F76" s="224"/>
      <c r="G76" s="224"/>
      <c r="H76" s="225"/>
      <c r="I76" s="224"/>
      <c r="J76" s="339">
        <v>0.0303</v>
      </c>
      <c r="K76" s="152">
        <f>J76*$K29</f>
        <v>29.589161999999998</v>
      </c>
    </row>
    <row r="77" spans="1:11" ht="15">
      <c r="A77" s="99" t="s">
        <v>1</v>
      </c>
      <c r="B77" s="169" t="s">
        <v>79</v>
      </c>
      <c r="C77" s="106"/>
      <c r="D77" s="106"/>
      <c r="E77" s="7"/>
      <c r="F77" s="226"/>
      <c r="G77" s="226"/>
      <c r="H77" s="226"/>
      <c r="I77" s="226"/>
      <c r="J77" s="339">
        <v>0.0075</v>
      </c>
      <c r="K77" s="152">
        <f>J77*$K29</f>
        <v>7.32405</v>
      </c>
    </row>
    <row r="78" spans="1:11" ht="15">
      <c r="A78" s="99" t="s">
        <v>2</v>
      </c>
      <c r="B78" s="3" t="s">
        <v>80</v>
      </c>
      <c r="C78" s="100"/>
      <c r="D78" s="518"/>
      <c r="E78" s="518"/>
      <c r="F78" s="518"/>
      <c r="G78" s="518"/>
      <c r="H78" s="518"/>
      <c r="I78" s="518"/>
      <c r="J78" s="340">
        <v>0.0005</v>
      </c>
      <c r="K78" s="152">
        <f>J78*$K29</f>
        <v>0.48827</v>
      </c>
    </row>
    <row r="79" spans="1:11" ht="15">
      <c r="A79" s="118" t="s">
        <v>3</v>
      </c>
      <c r="B79" s="3" t="s">
        <v>81</v>
      </c>
      <c r="C79" s="100"/>
      <c r="D79" s="100"/>
      <c r="E79" s="522"/>
      <c r="F79" s="523"/>
      <c r="G79" s="523"/>
      <c r="H79" s="523"/>
      <c r="I79" s="523"/>
      <c r="J79" s="339">
        <v>0.0025</v>
      </c>
      <c r="K79" s="152">
        <f>J79*$K29</f>
        <v>2.44135</v>
      </c>
    </row>
    <row r="80" spans="1:11" ht="15">
      <c r="A80" s="118" t="s">
        <v>4</v>
      </c>
      <c r="B80" s="3" t="s">
        <v>82</v>
      </c>
      <c r="C80" s="100"/>
      <c r="D80" s="100"/>
      <c r="E80" s="106"/>
      <c r="F80" s="524"/>
      <c r="G80" s="524"/>
      <c r="H80" s="524"/>
      <c r="I80" s="525"/>
      <c r="J80" s="342">
        <v>0.0023</v>
      </c>
      <c r="K80" s="341">
        <f>J80*$K29</f>
        <v>2.246042</v>
      </c>
    </row>
    <row r="81" spans="1:11" ht="15">
      <c r="A81" s="173" t="s">
        <v>5</v>
      </c>
      <c r="B81" s="156" t="s">
        <v>39</v>
      </c>
      <c r="C81" s="157"/>
      <c r="D81" s="157"/>
      <c r="E81" s="157"/>
      <c r="F81" s="157"/>
      <c r="G81" s="157"/>
      <c r="H81" s="157"/>
      <c r="I81" s="157"/>
      <c r="J81" s="343">
        <v>0</v>
      </c>
      <c r="K81" s="152">
        <f>J81*$K29</f>
        <v>0</v>
      </c>
    </row>
    <row r="82" spans="1:11" ht="15">
      <c r="A82" s="196"/>
      <c r="B82" s="227"/>
      <c r="C82" s="311"/>
      <c r="D82" s="310" t="s">
        <v>66</v>
      </c>
      <c r="E82" s="311"/>
      <c r="F82" s="311"/>
      <c r="G82" s="311"/>
      <c r="H82" s="311"/>
      <c r="I82" s="334"/>
      <c r="J82" s="344">
        <f>SUM(J75:J81)</f>
        <v>0.134</v>
      </c>
      <c r="K82" s="152">
        <f>J82*$K29</f>
        <v>130.85636</v>
      </c>
    </row>
    <row r="83" spans="1:11" s="106" customFormat="1" ht="15">
      <c r="A83" s="229" t="s">
        <v>6</v>
      </c>
      <c r="B83" s="230" t="s">
        <v>122</v>
      </c>
      <c r="C83" s="231"/>
      <c r="D83" s="231"/>
      <c r="E83" s="231"/>
      <c r="F83" s="231"/>
      <c r="G83" s="231"/>
      <c r="H83" s="231"/>
      <c r="I83" s="232"/>
      <c r="J83" s="346">
        <f>J51*J82</f>
        <v>0.0033500000000000005</v>
      </c>
      <c r="K83" s="345" t="e">
        <f>(+#REF!+K64+K71+K55)/12</f>
        <v>#REF!</v>
      </c>
    </row>
    <row r="84" spans="1:11" ht="15.75" thickBot="1">
      <c r="A84" s="201"/>
      <c r="B84" s="184"/>
      <c r="C84" s="163"/>
      <c r="D84" s="184" t="s">
        <v>91</v>
      </c>
      <c r="E84" s="233"/>
      <c r="F84" s="163"/>
      <c r="G84" s="163"/>
      <c r="H84" s="163"/>
      <c r="I84" s="164"/>
      <c r="J84" s="338">
        <f>J82+J83</f>
        <v>0.13735</v>
      </c>
      <c r="K84" s="166" t="e">
        <f>K82+K83</f>
        <v>#REF!</v>
      </c>
    </row>
    <row r="85" spans="1:11" ht="15.75" thickBot="1">
      <c r="A85" s="234"/>
      <c r="B85" s="235"/>
      <c r="C85" s="236"/>
      <c r="D85" s="237" t="s">
        <v>104</v>
      </c>
      <c r="E85" s="238"/>
      <c r="F85" s="239"/>
      <c r="G85" s="239"/>
      <c r="H85" s="239"/>
      <c r="I85" s="239"/>
      <c r="J85" s="240" t="e">
        <f>(J55+#REF!+J65+J73+J84)</f>
        <v>#REF!</v>
      </c>
      <c r="K85" s="241" t="e">
        <f>K55+#REF!+K65+K73+K84</f>
        <v>#REF!</v>
      </c>
    </row>
    <row r="86" spans="1:11" ht="15.75" thickBot="1">
      <c r="A86" s="234"/>
      <c r="B86" s="235"/>
      <c r="C86" s="239"/>
      <c r="D86" s="235"/>
      <c r="E86" s="238"/>
      <c r="F86" s="239"/>
      <c r="G86" s="526" t="s">
        <v>123</v>
      </c>
      <c r="H86" s="526"/>
      <c r="I86" s="526"/>
      <c r="J86" s="527"/>
      <c r="K86" s="242" t="e">
        <f>K29+K37+K44+K85</f>
        <v>#REF!</v>
      </c>
    </row>
    <row r="87" spans="1:11" s="453" customFormat="1" ht="15.75" thickBot="1">
      <c r="A87" s="534" t="s">
        <v>236</v>
      </c>
      <c r="B87" s="535"/>
      <c r="C87" s="535"/>
      <c r="D87" s="535"/>
      <c r="E87" s="535"/>
      <c r="F87" s="535"/>
      <c r="G87" s="535"/>
      <c r="H87" s="535"/>
      <c r="I87" s="535"/>
      <c r="J87" s="535"/>
      <c r="K87" s="536"/>
    </row>
    <row r="88" spans="1:11" s="453" customFormat="1" ht="15.75" customHeight="1" thickBot="1">
      <c r="A88" s="404">
        <v>4</v>
      </c>
      <c r="B88" s="537" t="s">
        <v>237</v>
      </c>
      <c r="C88" s="538"/>
      <c r="D88" s="538"/>
      <c r="E88" s="538"/>
      <c r="F88" s="538"/>
      <c r="G88" s="538"/>
      <c r="H88" s="538"/>
      <c r="I88" s="538"/>
      <c r="J88" s="539"/>
      <c r="K88" s="455"/>
    </row>
    <row r="89" spans="1:11" s="453" customFormat="1" ht="15.75" customHeight="1" thickBot="1">
      <c r="A89" s="429" t="s">
        <v>40</v>
      </c>
      <c r="B89" s="494" t="s">
        <v>238</v>
      </c>
      <c r="C89" s="495"/>
      <c r="D89" s="495"/>
      <c r="E89" s="495"/>
      <c r="F89" s="495"/>
      <c r="G89" s="495"/>
      <c r="H89" s="495"/>
      <c r="I89" s="495"/>
      <c r="J89" s="496"/>
      <c r="K89" s="454"/>
    </row>
    <row r="90" spans="1:11" s="453" customFormat="1" ht="15.75" customHeight="1" thickBot="1">
      <c r="A90" s="429" t="s">
        <v>41</v>
      </c>
      <c r="B90" s="494" t="s">
        <v>239</v>
      </c>
      <c r="C90" s="495"/>
      <c r="D90" s="495"/>
      <c r="E90" s="495"/>
      <c r="F90" s="495"/>
      <c r="G90" s="495"/>
      <c r="H90" s="495"/>
      <c r="I90" s="495"/>
      <c r="J90" s="496"/>
      <c r="K90" s="454"/>
    </row>
    <row r="91" spans="1:11" s="453" customFormat="1" ht="15.75" customHeight="1" thickBot="1">
      <c r="A91" s="429" t="s">
        <v>42</v>
      </c>
      <c r="B91" s="494" t="s">
        <v>70</v>
      </c>
      <c r="C91" s="495"/>
      <c r="D91" s="495"/>
      <c r="E91" s="495"/>
      <c r="F91" s="495"/>
      <c r="G91" s="495"/>
      <c r="H91" s="495"/>
      <c r="I91" s="495"/>
      <c r="J91" s="496"/>
      <c r="K91" s="454"/>
    </row>
    <row r="92" spans="1:11" s="453" customFormat="1" ht="15.75" customHeight="1" thickBot="1">
      <c r="A92" s="429" t="s">
        <v>43</v>
      </c>
      <c r="B92" s="494" t="s">
        <v>240</v>
      </c>
      <c r="C92" s="495"/>
      <c r="D92" s="495"/>
      <c r="E92" s="495"/>
      <c r="F92" s="495"/>
      <c r="G92" s="495"/>
      <c r="H92" s="495"/>
      <c r="I92" s="495"/>
      <c r="J92" s="496"/>
      <c r="K92" s="454"/>
    </row>
    <row r="93" spans="1:11" s="453" customFormat="1" ht="15.75" customHeight="1" thickBot="1">
      <c r="A93" s="429" t="s">
        <v>44</v>
      </c>
      <c r="B93" s="494" t="s">
        <v>241</v>
      </c>
      <c r="C93" s="495"/>
      <c r="D93" s="495"/>
      <c r="E93" s="495"/>
      <c r="F93" s="495"/>
      <c r="G93" s="495"/>
      <c r="H93" s="495"/>
      <c r="I93" s="495"/>
      <c r="J93" s="496"/>
      <c r="K93" s="454"/>
    </row>
    <row r="94" spans="1:11" s="453" customFormat="1" ht="15.75" customHeight="1" thickBot="1">
      <c r="A94" s="429" t="s">
        <v>242</v>
      </c>
      <c r="B94" s="494" t="s">
        <v>39</v>
      </c>
      <c r="C94" s="495"/>
      <c r="D94" s="495"/>
      <c r="E94" s="495"/>
      <c r="F94" s="495"/>
      <c r="G94" s="495"/>
      <c r="H94" s="495"/>
      <c r="I94" s="495"/>
      <c r="J94" s="496"/>
      <c r="K94" s="454"/>
    </row>
    <row r="95" spans="1:11" s="453" customFormat="1" ht="15.75" customHeight="1" thickBot="1">
      <c r="A95" s="581" t="s">
        <v>243</v>
      </c>
      <c r="B95" s="582"/>
      <c r="C95" s="582"/>
      <c r="D95" s="582"/>
      <c r="E95" s="582"/>
      <c r="F95" s="582"/>
      <c r="G95" s="582"/>
      <c r="H95" s="583"/>
      <c r="I95" s="584" t="s">
        <v>24</v>
      </c>
      <c r="J95" s="585"/>
      <c r="K95" s="443">
        <v>0</v>
      </c>
    </row>
    <row r="96" spans="1:11" ht="15.75" customHeight="1" thickBot="1">
      <c r="A96" s="497" t="s">
        <v>244</v>
      </c>
      <c r="B96" s="498"/>
      <c r="C96" s="498"/>
      <c r="D96" s="498"/>
      <c r="E96" s="498"/>
      <c r="F96" s="498"/>
      <c r="G96" s="498"/>
      <c r="H96" s="498"/>
      <c r="I96" s="498"/>
      <c r="J96" s="397"/>
      <c r="K96" s="441">
        <v>0</v>
      </c>
    </row>
    <row r="97" spans="1:11" ht="15.75" thickBot="1">
      <c r="A97" s="313" t="s">
        <v>124</v>
      </c>
      <c r="B97" s="2"/>
      <c r="C97" s="2"/>
      <c r="D97" s="2"/>
      <c r="E97" s="2"/>
      <c r="F97" s="2"/>
      <c r="G97" s="2"/>
      <c r="H97" s="2"/>
      <c r="I97" s="2"/>
      <c r="J97" s="167"/>
      <c r="K97" s="146"/>
    </row>
    <row r="98" spans="1:11" ht="15.75" thickBot="1">
      <c r="A98" s="186">
        <v>5</v>
      </c>
      <c r="B98" s="243" t="s">
        <v>97</v>
      </c>
      <c r="C98" s="244"/>
      <c r="D98" s="244"/>
      <c r="E98" s="244"/>
      <c r="F98" s="244"/>
      <c r="G98" s="244"/>
      <c r="H98" s="244"/>
      <c r="I98" s="244"/>
      <c r="J98" s="245"/>
      <c r="K98" s="246" t="s">
        <v>49</v>
      </c>
    </row>
    <row r="99" spans="1:11" s="16" customFormat="1" ht="15">
      <c r="A99" s="75" t="s">
        <v>0</v>
      </c>
      <c r="B99" s="71" t="s">
        <v>133</v>
      </c>
      <c r="C99" s="59"/>
      <c r="D99" s="59"/>
      <c r="E99" s="59"/>
      <c r="F99" s="59"/>
      <c r="G99" s="59"/>
      <c r="H99" s="60"/>
      <c r="I99" s="61"/>
      <c r="J99" s="58"/>
      <c r="K99" s="76" t="e">
        <f>K86</f>
        <v>#REF!</v>
      </c>
    </row>
    <row r="100" spans="1:11" s="16" customFormat="1" ht="15">
      <c r="A100" s="20"/>
      <c r="B100" s="26"/>
      <c r="C100" s="21"/>
      <c r="D100" s="21"/>
      <c r="E100" s="21"/>
      <c r="F100" s="21"/>
      <c r="G100" s="21"/>
      <c r="H100" s="40"/>
      <c r="I100" s="56"/>
      <c r="J100" s="57">
        <v>0.02</v>
      </c>
      <c r="K100" s="25" t="e">
        <f>K99*J100</f>
        <v>#REF!</v>
      </c>
    </row>
    <row r="101" spans="1:12" s="16" customFormat="1" ht="15">
      <c r="A101" s="77"/>
      <c r="B101" s="31"/>
      <c r="C101" s="32"/>
      <c r="D101" s="32"/>
      <c r="E101" s="32"/>
      <c r="F101" s="32"/>
      <c r="G101" s="32"/>
      <c r="H101" s="33"/>
      <c r="I101" s="62"/>
      <c r="J101" s="63"/>
      <c r="K101" s="34" t="e">
        <f>K99+K100</f>
        <v>#REF!</v>
      </c>
      <c r="L101" s="46"/>
    </row>
    <row r="102" spans="1:11" s="16" customFormat="1" ht="15">
      <c r="A102" s="75" t="s">
        <v>1</v>
      </c>
      <c r="B102" s="71" t="s">
        <v>107</v>
      </c>
      <c r="C102" s="59"/>
      <c r="D102" s="59"/>
      <c r="E102" s="59"/>
      <c r="F102" s="59"/>
      <c r="G102" s="59"/>
      <c r="H102" s="60"/>
      <c r="I102" s="64"/>
      <c r="J102" s="65"/>
      <c r="K102" s="78"/>
    </row>
    <row r="103" spans="1:11" s="16" customFormat="1" ht="15">
      <c r="A103" s="20"/>
      <c r="B103" s="26"/>
      <c r="C103" s="21"/>
      <c r="D103" s="21"/>
      <c r="E103" s="21"/>
      <c r="F103" s="21"/>
      <c r="G103" s="21"/>
      <c r="H103" s="40"/>
      <c r="I103" s="22"/>
      <c r="J103" s="38">
        <v>0.03</v>
      </c>
      <c r="K103" s="25" t="e">
        <f>K101*J103</f>
        <v>#REF!</v>
      </c>
    </row>
    <row r="104" spans="1:12" s="16" customFormat="1" ht="15">
      <c r="A104" s="77"/>
      <c r="B104" s="31"/>
      <c r="C104" s="32"/>
      <c r="D104" s="32"/>
      <c r="E104" s="32"/>
      <c r="F104" s="32"/>
      <c r="G104" s="32"/>
      <c r="H104" s="33"/>
      <c r="I104" s="66"/>
      <c r="J104" s="67"/>
      <c r="K104" s="34" t="e">
        <f>K101+K103</f>
        <v>#REF!</v>
      </c>
      <c r="L104" s="48"/>
    </row>
    <row r="105" spans="1:12" s="16" customFormat="1" ht="15">
      <c r="A105" s="75" t="s">
        <v>2</v>
      </c>
      <c r="B105" s="71" t="s">
        <v>108</v>
      </c>
      <c r="C105" s="59"/>
      <c r="D105" s="59"/>
      <c r="E105" s="59"/>
      <c r="F105" s="59"/>
      <c r="G105" s="59"/>
      <c r="H105" s="59"/>
      <c r="I105" s="69"/>
      <c r="J105" s="70"/>
      <c r="K105" s="39"/>
      <c r="L105" s="48"/>
    </row>
    <row r="106" spans="1:11" s="16" customFormat="1" ht="15">
      <c r="A106" s="23"/>
      <c r="B106" s="8" t="s">
        <v>105</v>
      </c>
      <c r="C106" s="18"/>
      <c r="D106" s="18"/>
      <c r="E106" s="18"/>
      <c r="F106" s="18"/>
      <c r="G106" s="18"/>
      <c r="H106" s="18"/>
      <c r="I106" s="19"/>
      <c r="J106" s="45"/>
      <c r="K106" s="25"/>
    </row>
    <row r="107" spans="1:11" s="16" customFormat="1" ht="15">
      <c r="A107" s="35"/>
      <c r="B107" s="72" t="s">
        <v>34</v>
      </c>
      <c r="I107" s="22"/>
      <c r="J107" s="68">
        <v>0.05</v>
      </c>
      <c r="K107" s="29" t="e">
        <f>J107*K113</f>
        <v>#REF!</v>
      </c>
    </row>
    <row r="108" spans="1:11" s="16" customFormat="1" ht="15">
      <c r="A108" s="27"/>
      <c r="B108" s="42"/>
      <c r="C108" s="24"/>
      <c r="D108" s="24"/>
      <c r="E108" s="24"/>
      <c r="F108" s="24"/>
      <c r="G108" s="24"/>
      <c r="H108" s="24"/>
      <c r="I108" s="79"/>
      <c r="J108" s="41"/>
      <c r="K108" s="25"/>
    </row>
    <row r="109" spans="1:11" s="16" customFormat="1" ht="15">
      <c r="A109" s="17"/>
      <c r="B109" s="43" t="s">
        <v>100</v>
      </c>
      <c r="C109" s="18"/>
      <c r="D109" s="18"/>
      <c r="E109" s="18"/>
      <c r="F109" s="18"/>
      <c r="G109" s="18"/>
      <c r="H109" s="18"/>
      <c r="I109" s="79"/>
      <c r="J109" s="49"/>
      <c r="K109" s="25"/>
    </row>
    <row r="110" spans="1:11" s="16" customFormat="1" ht="15">
      <c r="A110" s="27"/>
      <c r="B110" s="73" t="s">
        <v>33</v>
      </c>
      <c r="C110" s="24"/>
      <c r="D110" s="24"/>
      <c r="E110" s="24"/>
      <c r="F110" s="24"/>
      <c r="G110" s="24"/>
      <c r="H110" s="18"/>
      <c r="I110" s="18"/>
      <c r="J110" s="28">
        <v>0.03</v>
      </c>
      <c r="K110" s="29" t="e">
        <f>J110*K113</f>
        <v>#REF!</v>
      </c>
    </row>
    <row r="111" spans="1:11" s="16" customFormat="1" ht="15.75" customHeight="1">
      <c r="A111" s="23"/>
      <c r="B111" s="74" t="s">
        <v>32</v>
      </c>
      <c r="C111" s="18"/>
      <c r="D111" s="18"/>
      <c r="E111" s="18"/>
      <c r="F111" s="18"/>
      <c r="G111" s="18"/>
      <c r="H111" s="18"/>
      <c r="I111" s="18"/>
      <c r="J111" s="47">
        <v>0.0065</v>
      </c>
      <c r="K111" s="25" t="e">
        <f>K113*J111</f>
        <v>#REF!</v>
      </c>
    </row>
    <row r="112" spans="1:12" s="16" customFormat="1" ht="15.75" customHeight="1">
      <c r="A112" s="30"/>
      <c r="B112" s="52"/>
      <c r="C112" s="32"/>
      <c r="D112" s="32"/>
      <c r="E112" s="32"/>
      <c r="F112" s="32"/>
      <c r="G112" s="247"/>
      <c r="H112" s="53" t="s">
        <v>106</v>
      </c>
      <c r="I112" s="53"/>
      <c r="J112" s="54">
        <f>J107+J110+J111</f>
        <v>0.08650000000000001</v>
      </c>
      <c r="K112" s="55" t="e">
        <f>K107+K110+K111</f>
        <v>#REF!</v>
      </c>
      <c r="L112" s="46"/>
    </row>
    <row r="113" spans="1:12" s="16" customFormat="1" ht="15.75" thickBot="1">
      <c r="A113" s="36"/>
      <c r="B113" s="37"/>
      <c r="C113" s="37"/>
      <c r="D113" s="37"/>
      <c r="E113" s="37"/>
      <c r="F113" s="37"/>
      <c r="G113" s="37"/>
      <c r="H113" s="37" t="s">
        <v>98</v>
      </c>
      <c r="I113" s="37"/>
      <c r="J113" s="302">
        <f>100%-J112</f>
        <v>0.9135</v>
      </c>
      <c r="K113" s="51" t="e">
        <f>K104/J113</f>
        <v>#REF!</v>
      </c>
      <c r="L113" s="44"/>
    </row>
    <row r="114" spans="1:11" ht="15">
      <c r="A114" s="248"/>
      <c r="B114" s="249" t="s">
        <v>72</v>
      </c>
      <c r="C114" s="250"/>
      <c r="D114" s="250"/>
      <c r="E114" s="250"/>
      <c r="F114" s="250"/>
      <c r="G114" s="250"/>
      <c r="H114" s="250"/>
      <c r="I114" s="251"/>
      <c r="J114" s="252"/>
      <c r="K114" s="253" t="s">
        <v>49</v>
      </c>
    </row>
    <row r="115" spans="1:11" ht="15">
      <c r="A115" s="254" t="s">
        <v>0</v>
      </c>
      <c r="B115" s="169" t="s">
        <v>87</v>
      </c>
      <c r="C115" s="106"/>
      <c r="D115" s="106"/>
      <c r="E115" s="106"/>
      <c r="F115" s="106"/>
      <c r="G115" s="106"/>
      <c r="H115" s="255"/>
      <c r="I115" s="107"/>
      <c r="J115" s="256"/>
      <c r="K115" s="181">
        <f>K29</f>
        <v>976.54</v>
      </c>
    </row>
    <row r="116" spans="1:11" ht="15">
      <c r="A116" s="118" t="s">
        <v>1</v>
      </c>
      <c r="B116" s="3" t="s">
        <v>73</v>
      </c>
      <c r="C116" s="100"/>
      <c r="D116" s="100"/>
      <c r="E116" s="100"/>
      <c r="F116" s="100"/>
      <c r="G116" s="100"/>
      <c r="H116" s="257"/>
      <c r="I116" s="101"/>
      <c r="J116" s="258"/>
      <c r="K116" s="152">
        <f>K37</f>
        <v>427.5236</v>
      </c>
    </row>
    <row r="117" spans="1:11" ht="15">
      <c r="A117" s="118" t="s">
        <v>2</v>
      </c>
      <c r="B117" s="3" t="s">
        <v>88</v>
      </c>
      <c r="C117" s="100"/>
      <c r="D117" s="100"/>
      <c r="E117" s="100"/>
      <c r="F117" s="100"/>
      <c r="G117" s="100"/>
      <c r="H117" s="100"/>
      <c r="I117" s="101"/>
      <c r="J117" s="259"/>
      <c r="K117" s="152" t="e">
        <f>K44</f>
        <v>#REF!</v>
      </c>
    </row>
    <row r="118" spans="1:11" ht="15">
      <c r="A118" s="118" t="s">
        <v>3</v>
      </c>
      <c r="B118" s="9" t="s">
        <v>74</v>
      </c>
      <c r="I118" s="260"/>
      <c r="J118" s="261" t="e">
        <f>J55+#REF!+J65+J73+J84</f>
        <v>#REF!</v>
      </c>
      <c r="K118" s="262" t="e">
        <f>K85</f>
        <v>#REF!</v>
      </c>
    </row>
    <row r="119" spans="1:11" ht="15">
      <c r="A119" s="263"/>
      <c r="B119" s="227"/>
      <c r="C119" s="311"/>
      <c r="D119" s="227" t="s">
        <v>75</v>
      </c>
      <c r="E119" s="311"/>
      <c r="F119" s="311"/>
      <c r="G119" s="311"/>
      <c r="H119" s="311"/>
      <c r="I119" s="228"/>
      <c r="J119" s="264"/>
      <c r="K119" s="265" t="e">
        <f>SUM(K115:K118)</f>
        <v>#REF!</v>
      </c>
    </row>
    <row r="120" spans="1:12" ht="15.75" thickBot="1">
      <c r="A120" s="124" t="s">
        <v>4</v>
      </c>
      <c r="B120" s="266" t="s">
        <v>96</v>
      </c>
      <c r="C120" s="86"/>
      <c r="D120" s="86"/>
      <c r="E120" s="86"/>
      <c r="F120" s="86"/>
      <c r="G120" s="86"/>
      <c r="H120" s="86"/>
      <c r="I120" s="267"/>
      <c r="J120" s="268">
        <f>J112+J103+J100</f>
        <v>0.1365</v>
      </c>
      <c r="K120" s="269" t="e">
        <f>K112+K103+K100</f>
        <v>#REF!</v>
      </c>
      <c r="L120" s="270"/>
    </row>
    <row r="121" spans="1:12" ht="15.75" thickBot="1">
      <c r="A121" s="271"/>
      <c r="B121" s="272"/>
      <c r="C121" s="244"/>
      <c r="D121" s="273" t="s">
        <v>76</v>
      </c>
      <c r="E121" s="244"/>
      <c r="F121" s="244"/>
      <c r="G121" s="244"/>
      <c r="H121" s="244"/>
      <c r="I121" s="274"/>
      <c r="J121" s="275"/>
      <c r="K121" s="276" t="e">
        <f>K119+K120</f>
        <v>#REF!</v>
      </c>
      <c r="L121" s="277"/>
    </row>
    <row r="122" spans="1:12" ht="15.75" thickBot="1">
      <c r="A122" s="528" t="s">
        <v>125</v>
      </c>
      <c r="B122" s="529"/>
      <c r="C122" s="529"/>
      <c r="D122" s="529"/>
      <c r="E122" s="529"/>
      <c r="F122" s="529"/>
      <c r="G122" s="529"/>
      <c r="H122" s="529"/>
      <c r="I122" s="530"/>
      <c r="J122" s="278"/>
      <c r="K122" s="279"/>
      <c r="L122" s="7"/>
    </row>
    <row r="123" spans="1:12" ht="15.75" thickBot="1">
      <c r="A123" s="187"/>
      <c r="B123" s="187" t="s">
        <v>77</v>
      </c>
      <c r="C123" s="188"/>
      <c r="D123" s="188"/>
      <c r="E123" s="188"/>
      <c r="F123" s="188"/>
      <c r="G123" s="188"/>
      <c r="H123" s="280"/>
      <c r="I123" s="281" t="s">
        <v>49</v>
      </c>
      <c r="K123" s="10"/>
      <c r="L123" s="7"/>
    </row>
    <row r="124" spans="1:12" ht="15">
      <c r="A124" s="118" t="s">
        <v>0</v>
      </c>
      <c r="B124" s="263" t="s">
        <v>53</v>
      </c>
      <c r="C124" s="100"/>
      <c r="D124" s="100"/>
      <c r="E124" s="100"/>
      <c r="F124" s="100"/>
      <c r="G124" s="100"/>
      <c r="H124" s="282"/>
      <c r="I124" s="283" t="e">
        <f>K121</f>
        <v>#REF!</v>
      </c>
      <c r="K124" s="10"/>
      <c r="L124" s="7"/>
    </row>
    <row r="125" spans="1:12" ht="15">
      <c r="A125" s="118" t="s">
        <v>1</v>
      </c>
      <c r="B125" s="263" t="s">
        <v>206</v>
      </c>
      <c r="C125" s="100"/>
      <c r="D125" s="100"/>
      <c r="E125" s="100"/>
      <c r="F125" s="100"/>
      <c r="G125" s="100"/>
      <c r="H125" s="282">
        <v>1</v>
      </c>
      <c r="I125" s="283" t="e">
        <f>I124*H125</f>
        <v>#REF!</v>
      </c>
      <c r="J125" s="361"/>
      <c r="K125" s="10"/>
      <c r="L125" s="7"/>
    </row>
    <row r="126" spans="1:12" ht="15">
      <c r="A126" s="362" t="s">
        <v>2</v>
      </c>
      <c r="B126" s="363" t="s">
        <v>207</v>
      </c>
      <c r="C126" s="358"/>
      <c r="D126" s="358"/>
      <c r="E126" s="358"/>
      <c r="F126" s="358"/>
      <c r="G126" s="358"/>
      <c r="H126" s="364">
        <v>2</v>
      </c>
      <c r="I126" s="365" t="e">
        <f>I125*H126</f>
        <v>#REF!</v>
      </c>
      <c r="J126" s="361"/>
      <c r="K126" s="10"/>
      <c r="L126" s="7"/>
    </row>
    <row r="127" spans="1:12" ht="15.75" thickBot="1">
      <c r="A127" s="284" t="s">
        <v>3</v>
      </c>
      <c r="B127" s="85" t="s">
        <v>28</v>
      </c>
      <c r="C127" s="86"/>
      <c r="D127" s="86"/>
      <c r="E127" s="86"/>
      <c r="F127" s="86"/>
      <c r="G127" s="86"/>
      <c r="H127" s="285">
        <v>12</v>
      </c>
      <c r="I127" s="286" t="e">
        <f>I$126*$H127</f>
        <v>#REF!</v>
      </c>
      <c r="K127" s="279"/>
      <c r="L127" s="7"/>
    </row>
    <row r="128" spans="1:12" ht="15.75" thickBot="1">
      <c r="A128" s="287"/>
      <c r="J128" s="200"/>
      <c r="K128" s="279"/>
      <c r="L128" s="7"/>
    </row>
    <row r="129" spans="1:12" ht="15.75" thickBot="1">
      <c r="A129" s="90" t="s">
        <v>132</v>
      </c>
      <c r="B129" s="2"/>
      <c r="C129" s="2"/>
      <c r="D129" s="2"/>
      <c r="E129" s="2"/>
      <c r="F129" s="2"/>
      <c r="G129" s="2"/>
      <c r="H129" s="288">
        <v>0.05</v>
      </c>
      <c r="I129" s="276" t="e">
        <f>I127*$H$129</f>
        <v>#REF!</v>
      </c>
      <c r="K129" s="10"/>
      <c r="L129" s="7"/>
    </row>
    <row r="130" spans="1:12" ht="15.75" thickBot="1">
      <c r="A130" s="287"/>
      <c r="K130" s="10"/>
      <c r="L130" s="7"/>
    </row>
    <row r="131" spans="1:12" ht="15.75" thickBot="1">
      <c r="A131" s="287"/>
      <c r="B131" s="531" t="s">
        <v>126</v>
      </c>
      <c r="C131" s="532"/>
      <c r="D131" s="532"/>
      <c r="E131" s="532"/>
      <c r="F131" s="532"/>
      <c r="G131" s="532"/>
      <c r="H131" s="532"/>
      <c r="I131" s="532"/>
      <c r="J131" s="533"/>
      <c r="K131" s="10"/>
      <c r="L131" s="7"/>
    </row>
    <row r="132" spans="1:12" ht="15">
      <c r="A132" s="287"/>
      <c r="B132" s="289" t="s">
        <v>127</v>
      </c>
      <c r="C132" s="290"/>
      <c r="D132" s="290"/>
      <c r="E132" s="291"/>
      <c r="G132" s="519" t="s">
        <v>128</v>
      </c>
      <c r="H132" s="520"/>
      <c r="I132" s="520"/>
      <c r="J132" s="521"/>
      <c r="K132" s="10"/>
      <c r="L132" s="7"/>
    </row>
    <row r="133" spans="1:12" ht="15">
      <c r="A133" s="287"/>
      <c r="B133" s="99" t="s">
        <v>11</v>
      </c>
      <c r="C133" s="11" t="s">
        <v>29</v>
      </c>
      <c r="D133" s="11" t="s">
        <v>22</v>
      </c>
      <c r="E133" s="11" t="s">
        <v>24</v>
      </c>
      <c r="G133" s="11" t="s">
        <v>11</v>
      </c>
      <c r="H133" s="11" t="s">
        <v>21</v>
      </c>
      <c r="I133" s="11" t="s">
        <v>22</v>
      </c>
      <c r="J133" s="292" t="s">
        <v>23</v>
      </c>
      <c r="K133" s="10"/>
      <c r="L133" s="7"/>
    </row>
    <row r="134" spans="1:12" ht="15">
      <c r="A134" s="287"/>
      <c r="B134" s="293">
        <v>3.7</v>
      </c>
      <c r="C134" s="11">
        <v>2</v>
      </c>
      <c r="D134" s="11">
        <v>22</v>
      </c>
      <c r="E134" s="12">
        <f>B134*C134*D134</f>
        <v>162.8</v>
      </c>
      <c r="G134" s="383">
        <v>15.26</v>
      </c>
      <c r="H134" s="11">
        <v>22</v>
      </c>
      <c r="I134" s="11">
        <v>22</v>
      </c>
      <c r="J134" s="13">
        <f>G134*22</f>
        <v>335.71999999999997</v>
      </c>
      <c r="K134" s="10"/>
      <c r="L134" s="7"/>
    </row>
    <row r="135" spans="1:11" ht="15">
      <c r="A135" s="287"/>
      <c r="B135" s="287"/>
      <c r="E135" s="260"/>
      <c r="G135" s="9"/>
      <c r="J135" s="10"/>
      <c r="K135" s="10"/>
    </row>
    <row r="136" spans="1:11" ht="15">
      <c r="A136" s="287"/>
      <c r="B136" s="99" t="s">
        <v>45</v>
      </c>
      <c r="C136" s="11" t="s">
        <v>10</v>
      </c>
      <c r="D136" s="11" t="s">
        <v>24</v>
      </c>
      <c r="E136" s="260"/>
      <c r="G136" s="11" t="s">
        <v>24</v>
      </c>
      <c r="H136" s="11"/>
      <c r="I136" s="11" t="s">
        <v>24</v>
      </c>
      <c r="J136" s="10"/>
      <c r="K136" s="10"/>
    </row>
    <row r="137" spans="1:11" ht="15">
      <c r="A137" s="287"/>
      <c r="B137" s="294">
        <f>K23</f>
        <v>976.54</v>
      </c>
      <c r="C137" s="11">
        <v>6</v>
      </c>
      <c r="D137" s="12">
        <f>B137*C137/100</f>
        <v>58.5924</v>
      </c>
      <c r="E137" s="260"/>
      <c r="G137" s="12">
        <f>J134</f>
        <v>335.71999999999997</v>
      </c>
      <c r="H137" s="295">
        <v>0.2</v>
      </c>
      <c r="I137" s="12">
        <f>G137*H137</f>
        <v>67.14399999999999</v>
      </c>
      <c r="J137" s="10"/>
      <c r="K137" s="10"/>
    </row>
    <row r="138" spans="1:11" ht="15">
      <c r="A138" s="287"/>
      <c r="B138" s="287"/>
      <c r="E138" s="260"/>
      <c r="F138" s="1" t="s">
        <v>196</v>
      </c>
      <c r="G138" s="9"/>
      <c r="J138" s="10"/>
      <c r="K138" s="10"/>
    </row>
    <row r="139" spans="1:11" ht="15.75" thickBot="1">
      <c r="A139" s="287"/>
      <c r="B139" s="296" t="s">
        <v>30</v>
      </c>
      <c r="C139" s="297"/>
      <c r="D139" s="298"/>
      <c r="E139" s="260"/>
      <c r="G139" s="299" t="s">
        <v>25</v>
      </c>
      <c r="H139" s="11"/>
      <c r="I139" s="50"/>
      <c r="J139" s="10"/>
      <c r="K139" s="10"/>
    </row>
    <row r="140" spans="1:11" ht="15.75" thickBot="1">
      <c r="A140" s="287"/>
      <c r="B140" s="294">
        <f>E134</f>
        <v>162.8</v>
      </c>
      <c r="C140" s="300">
        <f>D137</f>
        <v>58.5924</v>
      </c>
      <c r="D140" s="14">
        <f>B140-C140</f>
        <v>104.20760000000001</v>
      </c>
      <c r="E140" s="107"/>
      <c r="G140" s="12">
        <f>J134</f>
        <v>335.71999999999997</v>
      </c>
      <c r="H140" s="15">
        <f>I137</f>
        <v>67.14399999999999</v>
      </c>
      <c r="I140" s="14">
        <f>G140-H140</f>
        <v>268.57599999999996</v>
      </c>
      <c r="J140" s="4"/>
      <c r="K140" s="10"/>
    </row>
    <row r="141" spans="1:11" ht="15.75" thickBot="1">
      <c r="A141" s="287"/>
      <c r="B141" s="85"/>
      <c r="C141" s="86"/>
      <c r="D141" s="86"/>
      <c r="E141" s="86"/>
      <c r="F141" s="86"/>
      <c r="G141" s="86"/>
      <c r="H141" s="86"/>
      <c r="I141" s="86"/>
      <c r="J141" s="89"/>
      <c r="K141" s="10"/>
    </row>
    <row r="142" spans="1:11" ht="15">
      <c r="A142" s="287"/>
      <c r="K142" s="10"/>
    </row>
    <row r="143" spans="1:14" ht="15" hidden="1">
      <c r="A143" s="503" t="s">
        <v>129</v>
      </c>
      <c r="B143" s="504"/>
      <c r="C143" s="504"/>
      <c r="D143" s="504"/>
      <c r="E143" s="504"/>
      <c r="F143" s="504"/>
      <c r="G143" s="457"/>
      <c r="H143" s="7"/>
      <c r="I143" s="7"/>
      <c r="J143" s="7"/>
      <c r="K143" s="309"/>
      <c r="L143" s="7"/>
      <c r="M143" s="7"/>
      <c r="N143" s="7"/>
    </row>
    <row r="144" spans="1:14" ht="51" hidden="1">
      <c r="A144" s="505" t="s">
        <v>103</v>
      </c>
      <c r="B144" s="506"/>
      <c r="C144" s="506"/>
      <c r="D144" s="324" t="s">
        <v>199</v>
      </c>
      <c r="E144" s="308" t="s">
        <v>136</v>
      </c>
      <c r="F144" s="308" t="s">
        <v>135</v>
      </c>
      <c r="H144" s="7"/>
      <c r="I144" s="7"/>
      <c r="J144" s="7"/>
      <c r="K144" s="309"/>
      <c r="L144" s="7"/>
      <c r="M144" s="7"/>
      <c r="N144" s="7"/>
    </row>
    <row r="145" spans="1:14" ht="30.75" customHeight="1" hidden="1">
      <c r="A145" s="507" t="s">
        <v>198</v>
      </c>
      <c r="B145" s="508"/>
      <c r="C145" s="508"/>
      <c r="D145" s="326">
        <v>4</v>
      </c>
      <c r="E145" s="303">
        <v>35</v>
      </c>
      <c r="F145" s="303">
        <f aca="true" t="shared" si="1" ref="F145:F150">D145*E145</f>
        <v>140</v>
      </c>
      <c r="H145" s="7"/>
      <c r="I145" s="7"/>
      <c r="J145" s="7"/>
      <c r="K145" s="309"/>
      <c r="L145" s="7"/>
      <c r="M145" s="7"/>
      <c r="N145" s="7"/>
    </row>
    <row r="146" spans="1:14" ht="43.5" customHeight="1" hidden="1">
      <c r="A146" s="509" t="s">
        <v>201</v>
      </c>
      <c r="B146" s="510"/>
      <c r="C146" s="511"/>
      <c r="D146" s="325">
        <v>2</v>
      </c>
      <c r="E146" s="304">
        <v>37</v>
      </c>
      <c r="F146" s="304">
        <f t="shared" si="1"/>
        <v>74</v>
      </c>
      <c r="H146" s="7"/>
      <c r="I146" s="7"/>
      <c r="J146" s="7"/>
      <c r="K146" s="309"/>
      <c r="L146" s="7"/>
      <c r="M146" s="7"/>
      <c r="N146" s="7"/>
    </row>
    <row r="147" spans="1:14" ht="15" hidden="1">
      <c r="A147" s="512" t="s">
        <v>202</v>
      </c>
      <c r="B147" s="513"/>
      <c r="C147" s="513"/>
      <c r="D147" s="325">
        <v>2</v>
      </c>
      <c r="E147" s="305">
        <v>31</v>
      </c>
      <c r="F147" s="305">
        <f t="shared" si="1"/>
        <v>62</v>
      </c>
      <c r="H147" s="7"/>
      <c r="I147" s="7"/>
      <c r="J147" s="7"/>
      <c r="K147" s="309"/>
      <c r="L147" s="7"/>
      <c r="M147" s="7"/>
      <c r="N147" s="7"/>
    </row>
    <row r="148" spans="1:14" ht="30" customHeight="1" hidden="1">
      <c r="A148" s="514" t="s">
        <v>203</v>
      </c>
      <c r="B148" s="515"/>
      <c r="C148" s="515"/>
      <c r="D148" s="325">
        <v>1</v>
      </c>
      <c r="E148" s="304">
        <v>35</v>
      </c>
      <c r="F148" s="306">
        <f t="shared" si="1"/>
        <v>35</v>
      </c>
      <c r="H148" s="7"/>
      <c r="I148" s="7"/>
      <c r="J148" s="7"/>
      <c r="K148" s="309"/>
      <c r="L148" s="7"/>
      <c r="M148" s="7"/>
      <c r="N148" s="7"/>
    </row>
    <row r="149" spans="1:14" ht="15" hidden="1">
      <c r="A149" s="516" t="s">
        <v>204</v>
      </c>
      <c r="B149" s="517"/>
      <c r="C149" s="517"/>
      <c r="D149" s="327">
        <v>2</v>
      </c>
      <c r="E149" s="304">
        <v>65</v>
      </c>
      <c r="F149" s="304">
        <f t="shared" si="1"/>
        <v>130</v>
      </c>
      <c r="H149" s="7"/>
      <c r="I149" s="7"/>
      <c r="J149" s="7"/>
      <c r="K149" s="309"/>
      <c r="L149" s="7"/>
      <c r="M149" s="7"/>
      <c r="N149" s="7"/>
    </row>
    <row r="150" spans="1:14" ht="15" hidden="1">
      <c r="A150" s="516" t="s">
        <v>205</v>
      </c>
      <c r="B150" s="517"/>
      <c r="C150" s="517"/>
      <c r="D150" s="327">
        <v>1</v>
      </c>
      <c r="E150" s="304">
        <v>60</v>
      </c>
      <c r="F150" s="304">
        <f t="shared" si="1"/>
        <v>60</v>
      </c>
      <c r="H150" s="7"/>
      <c r="I150" s="7"/>
      <c r="J150" s="7"/>
      <c r="K150" s="309"/>
      <c r="L150" s="7"/>
      <c r="M150" s="7"/>
      <c r="N150" s="7"/>
    </row>
    <row r="151" spans="1:14" ht="15" customHeight="1" hidden="1">
      <c r="A151" s="499" t="s">
        <v>200</v>
      </c>
      <c r="B151" s="500"/>
      <c r="C151" s="500"/>
      <c r="D151" s="500"/>
      <c r="E151" s="301">
        <v>20</v>
      </c>
      <c r="F151" s="304">
        <f>F145+F146+F147+F149+F150+F148</f>
        <v>501</v>
      </c>
      <c r="H151" s="7"/>
      <c r="I151" s="7"/>
      <c r="J151" s="7"/>
      <c r="K151" s="309"/>
      <c r="L151" s="7"/>
      <c r="M151" s="7"/>
      <c r="N151" s="7"/>
    </row>
    <row r="152" spans="1:11" ht="15" customHeight="1" hidden="1">
      <c r="A152" s="501" t="s">
        <v>102</v>
      </c>
      <c r="B152" s="502"/>
      <c r="C152" s="502"/>
      <c r="D152" s="502"/>
      <c r="E152" s="307"/>
      <c r="F152" s="304">
        <f>F151/E151</f>
        <v>25.05</v>
      </c>
      <c r="K152" s="10"/>
    </row>
    <row r="153" spans="1:11" ht="15.75" thickBot="1">
      <c r="A153" s="85"/>
      <c r="B153" s="86"/>
      <c r="C153" s="86"/>
      <c r="D153" s="86"/>
      <c r="E153" s="86"/>
      <c r="F153" s="86"/>
      <c r="G153" s="86"/>
      <c r="H153" s="86"/>
      <c r="I153" s="86"/>
      <c r="J153" s="86"/>
      <c r="K153" s="89"/>
    </row>
    <row r="154" spans="1:11" ht="15" hidden="1">
      <c r="A154" s="287"/>
      <c r="K154" s="10"/>
    </row>
    <row r="155" spans="1:16" ht="15" hidden="1">
      <c r="A155" s="575" t="s">
        <v>144</v>
      </c>
      <c r="B155" s="576"/>
      <c r="C155" s="576"/>
      <c r="D155" s="576"/>
      <c r="E155" s="576"/>
      <c r="F155" s="576"/>
      <c r="G155" s="576"/>
      <c r="H155" s="576"/>
      <c r="I155" s="576"/>
      <c r="J155" s="576"/>
      <c r="K155" s="309"/>
      <c r="L155" s="7"/>
      <c r="M155" s="7"/>
      <c r="N155" s="7"/>
      <c r="O155" s="7"/>
      <c r="P155" s="7"/>
    </row>
    <row r="156" spans="1:11" s="123" customFormat="1" ht="45" hidden="1">
      <c r="A156" s="579" t="s">
        <v>139</v>
      </c>
      <c r="B156" s="580"/>
      <c r="C156" s="316" t="s">
        <v>140</v>
      </c>
      <c r="D156" s="316" t="s">
        <v>138</v>
      </c>
      <c r="E156" s="316" t="s">
        <v>141</v>
      </c>
      <c r="F156" s="316" t="s">
        <v>145</v>
      </c>
      <c r="G156" s="316" t="s">
        <v>146</v>
      </c>
      <c r="H156" s="316" t="s">
        <v>142</v>
      </c>
      <c r="I156" s="316" t="s">
        <v>147</v>
      </c>
      <c r="J156" s="316" t="s">
        <v>143</v>
      </c>
      <c r="K156" s="322"/>
    </row>
    <row r="157" spans="1:11" s="123" customFormat="1" ht="15" hidden="1">
      <c r="A157" s="577">
        <v>1109</v>
      </c>
      <c r="B157" s="578"/>
      <c r="C157" s="317">
        <v>220</v>
      </c>
      <c r="D157" s="318">
        <f>A157/C157</f>
        <v>5.040909090909091</v>
      </c>
      <c r="E157" s="317">
        <v>30</v>
      </c>
      <c r="F157" s="318">
        <f>D157*E157</f>
        <v>151.22727272727272</v>
      </c>
      <c r="G157" s="317">
        <v>5</v>
      </c>
      <c r="H157" s="318">
        <f>F157/G157</f>
        <v>30.245454545454542</v>
      </c>
      <c r="I157" s="319">
        <f>365.25/12</f>
        <v>30.4375</v>
      </c>
      <c r="J157" s="318">
        <f>H157*I157</f>
        <v>920.5960227272726</v>
      </c>
      <c r="K157" s="322">
        <f>A157/220*150</f>
        <v>756.1363636363636</v>
      </c>
    </row>
    <row r="158" spans="1:11" s="123" customFormat="1" ht="15" hidden="1">
      <c r="A158" s="323"/>
      <c r="B158" s="315"/>
      <c r="D158" s="320"/>
      <c r="F158" s="320"/>
      <c r="H158" s="320"/>
      <c r="I158" s="321"/>
      <c r="J158" s="320"/>
      <c r="K158" s="322"/>
    </row>
    <row r="159" spans="1:11" ht="15" hidden="1">
      <c r="A159" s="575" t="s">
        <v>161</v>
      </c>
      <c r="B159" s="576"/>
      <c r="C159" s="576"/>
      <c r="D159" s="576"/>
      <c r="E159" s="576"/>
      <c r="F159" s="576"/>
      <c r="G159" s="576"/>
      <c r="H159" s="576"/>
      <c r="I159" s="576"/>
      <c r="J159" s="576"/>
      <c r="K159" s="10"/>
    </row>
    <row r="160" spans="1:11" s="123" customFormat="1" ht="45" hidden="1">
      <c r="A160" s="579" t="s">
        <v>149</v>
      </c>
      <c r="B160" s="580"/>
      <c r="C160" s="316" t="s">
        <v>140</v>
      </c>
      <c r="D160" s="316" t="s">
        <v>138</v>
      </c>
      <c r="E160" s="316" t="s">
        <v>141</v>
      </c>
      <c r="F160" s="316" t="s">
        <v>145</v>
      </c>
      <c r="G160" s="316" t="s">
        <v>146</v>
      </c>
      <c r="H160" s="316" t="s">
        <v>142</v>
      </c>
      <c r="I160" s="316" t="s">
        <v>147</v>
      </c>
      <c r="J160" s="317"/>
      <c r="K160" s="322"/>
    </row>
    <row r="161" spans="1:11" s="123" customFormat="1" ht="15" hidden="1">
      <c r="A161" s="577">
        <v>23.5</v>
      </c>
      <c r="B161" s="578"/>
      <c r="C161" s="317">
        <v>220</v>
      </c>
      <c r="D161" s="318">
        <f>A161/C161</f>
        <v>0.10681818181818181</v>
      </c>
      <c r="E161" s="317">
        <v>30</v>
      </c>
      <c r="F161" s="318">
        <f>D161*E161</f>
        <v>3.204545454545454</v>
      </c>
      <c r="G161" s="317">
        <v>5</v>
      </c>
      <c r="H161" s="318">
        <f>F161/G161</f>
        <v>0.6409090909090909</v>
      </c>
      <c r="I161" s="319">
        <f>I157:I157</f>
        <v>30.4375</v>
      </c>
      <c r="J161" s="318">
        <f>H161*I161</f>
        <v>19.507670454545455</v>
      </c>
      <c r="K161" s="322"/>
    </row>
    <row r="162" spans="1:11" ht="15.75" hidden="1" thickBot="1">
      <c r="A162" s="85"/>
      <c r="B162" s="86"/>
      <c r="C162" s="86"/>
      <c r="D162" s="86"/>
      <c r="E162" s="86"/>
      <c r="F162" s="86"/>
      <c r="G162" s="86"/>
      <c r="H162" s="86"/>
      <c r="I162" s="86"/>
      <c r="J162" s="86"/>
      <c r="K162" s="89"/>
    </row>
  </sheetData>
  <sheetProtection/>
  <mergeCells count="58">
    <mergeCell ref="B92:J92"/>
    <mergeCell ref="B93:J93"/>
    <mergeCell ref="B94:J94"/>
    <mergeCell ref="A95:H95"/>
    <mergeCell ref="I95:J95"/>
    <mergeCell ref="F68:I68"/>
    <mergeCell ref="F69:I69"/>
    <mergeCell ref="F70:I70"/>
    <mergeCell ref="G71:I71"/>
    <mergeCell ref="B72:I72"/>
    <mergeCell ref="A155:J155"/>
    <mergeCell ref="A157:B157"/>
    <mergeCell ref="A159:J159"/>
    <mergeCell ref="A161:B161"/>
    <mergeCell ref="A156:B156"/>
    <mergeCell ref="A160:B160"/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A87:K87"/>
    <mergeCell ref="B88:J88"/>
    <mergeCell ref="B89:J89"/>
    <mergeCell ref="I12:J12"/>
    <mergeCell ref="A16:K16"/>
    <mergeCell ref="I17:K17"/>
    <mergeCell ref="G19:H19"/>
    <mergeCell ref="E63:H63"/>
    <mergeCell ref="F67:I67"/>
    <mergeCell ref="D59:I59"/>
    <mergeCell ref="A148:C148"/>
    <mergeCell ref="A149:C149"/>
    <mergeCell ref="A150:C150"/>
    <mergeCell ref="D78:I78"/>
    <mergeCell ref="G132:J132"/>
    <mergeCell ref="E79:I79"/>
    <mergeCell ref="F80:I80"/>
    <mergeCell ref="G86:J86"/>
    <mergeCell ref="A122:I122"/>
    <mergeCell ref="B131:J131"/>
    <mergeCell ref="B90:J90"/>
    <mergeCell ref="A96:I96"/>
    <mergeCell ref="B91:J91"/>
    <mergeCell ref="A151:D151"/>
    <mergeCell ref="A152:D152"/>
    <mergeCell ref="A143:F143"/>
    <mergeCell ref="A144:C144"/>
    <mergeCell ref="A145:C145"/>
    <mergeCell ref="A146:C146"/>
    <mergeCell ref="A147:C14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  <rowBreaks count="2" manualBreakCount="2">
    <brk id="73" max="10" man="1"/>
    <brk id="14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6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177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174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1337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175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176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 t="s">
        <v>50</v>
      </c>
      <c r="J23" s="135"/>
      <c r="K23" s="136">
        <v>1233.18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44.7521022</v>
      </c>
    </row>
    <row r="25" spans="1:11" s="137" customFormat="1" ht="15">
      <c r="A25" s="132" t="s">
        <v>1</v>
      </c>
      <c r="B25" s="133" t="s">
        <v>112</v>
      </c>
      <c r="C25" s="134"/>
      <c r="D25" s="134"/>
      <c r="E25" s="134"/>
      <c r="F25" s="134"/>
      <c r="G25" s="134"/>
      <c r="H25" s="134"/>
      <c r="I25" s="150" t="s">
        <v>50</v>
      </c>
      <c r="J25" s="135"/>
      <c r="K25" s="140">
        <v>47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1324.9321022000001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62.870099999999994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346.3701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264.98642044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19.873981533000002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13.249321022000002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2.6498642044000005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33.123302555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105.99456817600002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13.911787073100003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7.949592613200001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461.7388376167001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120.43632808998001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41.972060339358045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162.40838842933806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13.911787073100003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0.0036592500000000015</v>
      </c>
      <c r="K59" s="214">
        <f>J52*K58</f>
        <v>4.8482577949753525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18.760044868075354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8.347072243860001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0.6677657795088001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4.769755567920001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25.703682782680005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9.00953829496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52.99728408800001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101.49509875692883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120.43632808998001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40.145442696660005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18.416556220580002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1.3249321022000002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3.7098098861600004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4.37227593726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188.40534493284002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43.130724503832795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231.53606943667282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975.9384391077152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2677.240641307715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2677.240641307715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0.02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0.0565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0.9435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1324.9321022000001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346.3701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975.9384391077152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2677.240641307715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I$109*$H111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1233.18</v>
      </c>
      <c r="C121" s="11">
        <v>6</v>
      </c>
      <c r="D121" s="12">
        <f>B121*C121/100</f>
        <v>73.9908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73.9908</v>
      </c>
      <c r="D124" s="14">
        <f>B124-C124</f>
        <v>62.870099999999994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950</v>
      </c>
      <c r="B141" s="578"/>
      <c r="C141" s="317">
        <v>220</v>
      </c>
      <c r="D141" s="318">
        <f>A141/C141</f>
        <v>4.318181818181818</v>
      </c>
      <c r="E141" s="317">
        <v>30</v>
      </c>
      <c r="F141" s="318">
        <f>D141*E141</f>
        <v>129.54545454545456</v>
      </c>
      <c r="G141" s="317">
        <v>5</v>
      </c>
      <c r="H141" s="318">
        <f>F141/G141</f>
        <v>25.909090909090914</v>
      </c>
      <c r="I141" s="319">
        <f>365.25/12</f>
        <v>30.4375</v>
      </c>
      <c r="J141" s="318">
        <f>H141*I141</f>
        <v>788.6079545454547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66</v>
      </c>
      <c r="B145" s="578"/>
      <c r="C145" s="317">
        <v>220</v>
      </c>
      <c r="D145" s="318">
        <f>A145/C145</f>
        <v>0.3</v>
      </c>
      <c r="E145" s="317">
        <v>30</v>
      </c>
      <c r="F145" s="318">
        <f>D145*E145</f>
        <v>9</v>
      </c>
      <c r="G145" s="317">
        <v>5</v>
      </c>
      <c r="H145" s="318">
        <f>F145/G145</f>
        <v>1.8</v>
      </c>
      <c r="I145" s="319">
        <f>I141:I141</f>
        <v>30.4375</v>
      </c>
      <c r="J145" s="318">
        <f>H145*I145</f>
        <v>54.7875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16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178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174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1337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175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176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 t="s">
        <v>50</v>
      </c>
      <c r="J23" s="135"/>
      <c r="K23" s="136">
        <v>1233.18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44.7521022</v>
      </c>
    </row>
    <row r="25" spans="1:11" s="137" customFormat="1" ht="15">
      <c r="A25" s="132" t="s">
        <v>1</v>
      </c>
      <c r="B25" s="133" t="s">
        <v>112</v>
      </c>
      <c r="C25" s="134"/>
      <c r="D25" s="134"/>
      <c r="E25" s="134"/>
      <c r="F25" s="134"/>
      <c r="G25" s="134"/>
      <c r="H25" s="134"/>
      <c r="I25" s="150" t="s">
        <v>50</v>
      </c>
      <c r="J25" s="135"/>
      <c r="K25" s="140">
        <v>47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1324.9321022000001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62.870099999999994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346.3701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264.98642044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19.873981533000002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13.249321022000002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2.6498642044000005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33.123302555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105.99456817600002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13.911787073100003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7.949592613200001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461.7388376167001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120.43632808998001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41.972060339358045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162.40838842933806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13.911787073100003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0.0036592500000000015</v>
      </c>
      <c r="K59" s="214">
        <f>J52*K58</f>
        <v>4.8482577949753525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18.760044868075354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8.347072243860001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0.6677657795088001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4.769755567920001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25.703682782680005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9.00953829496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52.99728408800001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101.49509875692883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120.43632808998001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40.145442696660005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18.416556220580002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1.3249321022000002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3.7098098861600004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4.37227593726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188.40534493284002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43.130724503832795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231.53606943667282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975.9384391077152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2677.240641307715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2677.240641307715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1324.9321022000001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346.3701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975.9384391077152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2677.240641307715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I$109*$H111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1233.18</v>
      </c>
      <c r="C121" s="11">
        <v>6</v>
      </c>
      <c r="D121" s="12">
        <f>B121*C121/100</f>
        <v>73.9908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73.9908</v>
      </c>
      <c r="D124" s="14">
        <f>B124-C124</f>
        <v>62.870099999999994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950</v>
      </c>
      <c r="B141" s="578"/>
      <c r="C141" s="317">
        <v>220</v>
      </c>
      <c r="D141" s="318">
        <f>A141/C141</f>
        <v>4.318181818181818</v>
      </c>
      <c r="E141" s="317">
        <v>30</v>
      </c>
      <c r="F141" s="318">
        <f>D141*E141</f>
        <v>129.54545454545456</v>
      </c>
      <c r="G141" s="317">
        <v>5</v>
      </c>
      <c r="H141" s="318">
        <f>F141/G141</f>
        <v>25.909090909090914</v>
      </c>
      <c r="I141" s="319">
        <f>365.25/12</f>
        <v>30.4375</v>
      </c>
      <c r="J141" s="318">
        <f>H141*I141</f>
        <v>788.6079545454547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66</v>
      </c>
      <c r="B145" s="578"/>
      <c r="C145" s="317">
        <v>220</v>
      </c>
      <c r="D145" s="318">
        <f>A145/C145</f>
        <v>0.3</v>
      </c>
      <c r="E145" s="317">
        <v>30</v>
      </c>
      <c r="F145" s="318">
        <f>D145*E145</f>
        <v>9</v>
      </c>
      <c r="G145" s="317">
        <v>5</v>
      </c>
      <c r="H145" s="318">
        <f>F145/G145</f>
        <v>1.8</v>
      </c>
      <c r="I145" s="319">
        <f>I141:I141</f>
        <v>30.4375</v>
      </c>
      <c r="J145" s="318">
        <f>H145*I145</f>
        <v>54.7875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55">
      <selection activeCell="K84" sqref="K84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 t="e">
        <f>#REF!</f>
        <v>#REF!</v>
      </c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 t="e">
        <f>#REF!</f>
        <v>#REF!</v>
      </c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209</v>
      </c>
      <c r="J4" s="543"/>
      <c r="K4" s="544"/>
    </row>
    <row r="5" spans="1:11" ht="15">
      <c r="A5" s="555" t="s">
        <v>18</v>
      </c>
      <c r="B5" s="556"/>
      <c r="C5" s="557" t="s">
        <v>218</v>
      </c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62" t="s">
        <v>219</v>
      </c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64" t="s">
        <v>220</v>
      </c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69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 t="str">
        <f>C7</f>
        <v>23/02/16 -16:00</v>
      </c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222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 t="s">
        <v>221</v>
      </c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70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70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226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976.54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358"/>
      <c r="E19" s="100"/>
      <c r="F19" s="100"/>
      <c r="G19" s="548"/>
      <c r="H19" s="548"/>
      <c r="I19" s="100" t="str">
        <f>I17</f>
        <v>Estivador 44 horas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86"/>
      <c r="E20" s="110"/>
      <c r="F20" s="110"/>
      <c r="G20" s="110"/>
      <c r="H20" s="110"/>
      <c r="I20" s="366">
        <v>42401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349"/>
      <c r="J23" s="135"/>
      <c r="K23" s="350">
        <f>I18</f>
        <v>976.54</v>
      </c>
    </row>
    <row r="24" spans="1:12" s="137" customFormat="1" ht="15">
      <c r="A24" s="132" t="s">
        <v>1</v>
      </c>
      <c r="B24" s="133" t="s">
        <v>159</v>
      </c>
      <c r="C24" s="134"/>
      <c r="D24" s="134"/>
      <c r="E24" s="134"/>
      <c r="F24" s="134"/>
      <c r="G24" s="134"/>
      <c r="H24" s="134"/>
      <c r="I24" s="351"/>
      <c r="J24" s="352">
        <v>0</v>
      </c>
      <c r="K24" s="355">
        <f>K23*J24</f>
        <v>0</v>
      </c>
      <c r="L24" s="356"/>
    </row>
    <row r="25" spans="1:12" s="137" customFormat="1" ht="15">
      <c r="A25" s="132" t="s">
        <v>2</v>
      </c>
      <c r="B25" s="133" t="s">
        <v>192</v>
      </c>
      <c r="C25" s="134"/>
      <c r="D25" s="134"/>
      <c r="E25" s="134"/>
      <c r="F25" s="134"/>
      <c r="G25" s="134"/>
      <c r="H25" s="134"/>
      <c r="I25" s="351"/>
      <c r="J25" s="352"/>
      <c r="K25" s="355">
        <f>K23*J25</f>
        <v>0</v>
      </c>
      <c r="L25" s="356"/>
    </row>
    <row r="26" spans="1:12" s="137" customFormat="1" ht="15">
      <c r="A26" s="132" t="s">
        <v>3</v>
      </c>
      <c r="B26" s="133" t="s">
        <v>193</v>
      </c>
      <c r="C26" s="134"/>
      <c r="D26" s="134"/>
      <c r="E26" s="134"/>
      <c r="F26" s="134"/>
      <c r="G26" s="134"/>
      <c r="H26" s="134"/>
      <c r="I26" s="351"/>
      <c r="J26" s="352"/>
      <c r="K26" s="355">
        <v>0</v>
      </c>
      <c r="L26" s="356"/>
    </row>
    <row r="27" spans="1:11" s="137" customFormat="1" ht="15">
      <c r="A27" s="132" t="s">
        <v>4</v>
      </c>
      <c r="B27" s="133" t="s">
        <v>195</v>
      </c>
      <c r="C27" s="134"/>
      <c r="D27" s="134"/>
      <c r="E27" s="134"/>
      <c r="F27" s="134"/>
      <c r="G27" s="134"/>
      <c r="H27" s="134"/>
      <c r="I27" s="351"/>
      <c r="J27" s="359">
        <v>0</v>
      </c>
      <c r="K27" s="357">
        <f>J27*15</f>
        <v>0</v>
      </c>
    </row>
    <row r="28" spans="1:11" s="137" customFormat="1" ht="15">
      <c r="A28" s="132" t="s">
        <v>4</v>
      </c>
      <c r="B28" s="133" t="s">
        <v>194</v>
      </c>
      <c r="C28" s="134"/>
      <c r="D28" s="134"/>
      <c r="E28" s="134"/>
      <c r="F28" s="134"/>
      <c r="G28" s="134"/>
      <c r="H28" s="134"/>
      <c r="I28" s="353"/>
      <c r="J28" s="360">
        <v>0</v>
      </c>
      <c r="K28" s="354">
        <f>(K26+K27)*J28</f>
        <v>0</v>
      </c>
    </row>
    <row r="29" spans="1:11" s="137" customFormat="1" ht="15.75" thickBot="1">
      <c r="A29" s="141"/>
      <c r="B29" s="142" t="s">
        <v>58</v>
      </c>
      <c r="C29" s="143"/>
      <c r="D29" s="143"/>
      <c r="E29" s="143"/>
      <c r="F29" s="143"/>
      <c r="G29" s="143"/>
      <c r="H29" s="143"/>
      <c r="I29" s="143"/>
      <c r="J29" s="144"/>
      <c r="K29" s="145">
        <f>K23+K24+K28+K25+K26+K27</f>
        <v>976.54</v>
      </c>
    </row>
    <row r="30" spans="1:11" ht="15.75" thickBot="1">
      <c r="A30" s="368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146"/>
    </row>
    <row r="31" spans="1:11" ht="15.75" thickBot="1">
      <c r="A31" s="129">
        <v>2</v>
      </c>
      <c r="B31" s="147" t="s">
        <v>60</v>
      </c>
      <c r="C31" s="147"/>
      <c r="D31" s="147"/>
      <c r="E31" s="147"/>
      <c r="F31" s="147"/>
      <c r="G31" s="147"/>
      <c r="H31" s="147"/>
      <c r="I31" s="148"/>
      <c r="J31" s="149"/>
      <c r="K31" s="131" t="s">
        <v>57</v>
      </c>
    </row>
    <row r="32" spans="1:11" ht="15">
      <c r="A32" s="105" t="s">
        <v>0</v>
      </c>
      <c r="B32" s="3" t="s">
        <v>46</v>
      </c>
      <c r="C32" s="100"/>
      <c r="D32" s="100"/>
      <c r="E32" s="100"/>
      <c r="F32" s="100"/>
      <c r="G32" s="100"/>
      <c r="H32" s="100"/>
      <c r="I32" s="150" t="s">
        <v>50</v>
      </c>
      <c r="J32" s="151"/>
      <c r="K32" s="152">
        <f>$D$141</f>
        <v>104.20760000000001</v>
      </c>
    </row>
    <row r="33" spans="1:11" ht="15">
      <c r="A33" s="99" t="s">
        <v>1</v>
      </c>
      <c r="B33" s="3" t="s">
        <v>47</v>
      </c>
      <c r="C33" s="100"/>
      <c r="D33" s="100"/>
      <c r="E33" s="100"/>
      <c r="F33" s="100"/>
      <c r="G33" s="100"/>
      <c r="H33" s="100"/>
      <c r="I33" s="150" t="s">
        <v>50</v>
      </c>
      <c r="J33" s="151"/>
      <c r="K33" s="152">
        <f>$I$141</f>
        <v>268.57599999999996</v>
      </c>
    </row>
    <row r="34" spans="1:11" ht="15">
      <c r="A34" s="99" t="s">
        <v>2</v>
      </c>
      <c r="B34" s="3" t="s">
        <v>113</v>
      </c>
      <c r="C34" s="100"/>
      <c r="D34" s="100"/>
      <c r="E34" s="100"/>
      <c r="F34" s="100"/>
      <c r="G34" s="100"/>
      <c r="H34" s="100"/>
      <c r="I34" s="153" t="s">
        <v>89</v>
      </c>
      <c r="J34" s="154"/>
      <c r="K34" s="155">
        <v>45.14</v>
      </c>
    </row>
    <row r="35" spans="1:11" ht="15">
      <c r="A35" s="99" t="s">
        <v>3</v>
      </c>
      <c r="B35" s="3" t="s">
        <v>231</v>
      </c>
      <c r="C35" s="100"/>
      <c r="D35" s="100"/>
      <c r="E35" s="100"/>
      <c r="F35" s="100"/>
      <c r="G35" s="100"/>
      <c r="H35" s="100"/>
      <c r="I35" s="101" t="s">
        <v>89</v>
      </c>
      <c r="J35" s="154"/>
      <c r="K35" s="155">
        <v>0.74</v>
      </c>
    </row>
    <row r="36" spans="1:11" ht="15">
      <c r="A36" s="99" t="s">
        <v>4</v>
      </c>
      <c r="B36" s="156" t="s">
        <v>197</v>
      </c>
      <c r="C36" s="157"/>
      <c r="D36" s="157"/>
      <c r="E36" s="157"/>
      <c r="F36" s="157"/>
      <c r="G36" s="157"/>
      <c r="H36" s="157"/>
      <c r="I36" s="158"/>
      <c r="J36" s="160"/>
      <c r="K36" s="159">
        <v>8.86</v>
      </c>
    </row>
    <row r="37" spans="1:11" ht="15.75" thickBot="1">
      <c r="A37" s="161"/>
      <c r="B37" s="162" t="s">
        <v>115</v>
      </c>
      <c r="C37" s="163"/>
      <c r="D37" s="163"/>
      <c r="E37" s="163"/>
      <c r="F37" s="163"/>
      <c r="G37" s="163"/>
      <c r="H37" s="163"/>
      <c r="I37" s="164"/>
      <c r="J37" s="165"/>
      <c r="K37" s="166">
        <f>SUM(K32:K36)</f>
        <v>427.5236</v>
      </c>
    </row>
    <row r="38" spans="1:11" ht="15.75" thickBot="1">
      <c r="A38" s="368" t="s">
        <v>61</v>
      </c>
      <c r="B38" s="2"/>
      <c r="C38" s="2"/>
      <c r="D38" s="2"/>
      <c r="E38" s="2"/>
      <c r="F38" s="2"/>
      <c r="G38" s="2"/>
      <c r="H38" s="2"/>
      <c r="I38" s="2"/>
      <c r="J38" s="167"/>
      <c r="K38" s="146"/>
    </row>
    <row r="39" spans="1:11" ht="15.75" thickBot="1">
      <c r="A39" s="129">
        <v>3</v>
      </c>
      <c r="B39" s="147" t="s">
        <v>62</v>
      </c>
      <c r="C39" s="147"/>
      <c r="D39" s="147"/>
      <c r="E39" s="147"/>
      <c r="F39" s="147"/>
      <c r="G39" s="147"/>
      <c r="H39" s="147"/>
      <c r="I39" s="147"/>
      <c r="J39" s="168"/>
      <c r="K39" s="131" t="s">
        <v>57</v>
      </c>
    </row>
    <row r="40" spans="1:11" ht="15">
      <c r="A40" s="105" t="s">
        <v>0</v>
      </c>
      <c r="B40" s="169" t="s">
        <v>116</v>
      </c>
      <c r="C40" s="106"/>
      <c r="D40" s="106"/>
      <c r="E40" s="106"/>
      <c r="F40" s="106"/>
      <c r="G40" s="106"/>
      <c r="H40" s="106"/>
      <c r="I40" s="170"/>
      <c r="J40" s="170"/>
      <c r="K40" s="155" t="e">
        <f>#REF!</f>
        <v>#REF!</v>
      </c>
    </row>
    <row r="41" spans="1:11" ht="15">
      <c r="A41" s="105" t="s">
        <v>1</v>
      </c>
      <c r="B41" s="169" t="s">
        <v>117</v>
      </c>
      <c r="C41" s="106"/>
      <c r="D41" s="106"/>
      <c r="E41" s="106"/>
      <c r="F41" s="106"/>
      <c r="G41" s="106"/>
      <c r="H41" s="106"/>
      <c r="I41" s="170"/>
      <c r="J41" s="171"/>
      <c r="K41" s="159"/>
    </row>
    <row r="42" spans="1:11" ht="15">
      <c r="A42" s="99" t="s">
        <v>2</v>
      </c>
      <c r="B42" s="169" t="s">
        <v>118</v>
      </c>
      <c r="C42" s="100"/>
      <c r="D42" s="100"/>
      <c r="E42" s="100"/>
      <c r="F42" s="100"/>
      <c r="G42" s="100"/>
      <c r="H42" s="100"/>
      <c r="I42" s="172"/>
      <c r="J42" s="171"/>
      <c r="K42" s="159" t="e">
        <f>#REF!</f>
        <v>#REF!</v>
      </c>
    </row>
    <row r="43" spans="1:11" ht="15">
      <c r="A43" s="173" t="s">
        <v>3</v>
      </c>
      <c r="B43" s="3" t="s">
        <v>232</v>
      </c>
      <c r="C43" s="157"/>
      <c r="D43" s="157"/>
      <c r="E43" s="157"/>
      <c r="F43" s="157"/>
      <c r="G43" s="157"/>
      <c r="H43" s="157"/>
      <c r="I43" s="157"/>
      <c r="J43" s="174"/>
      <c r="K43" s="159">
        <v>15</v>
      </c>
    </row>
    <row r="44" spans="1:11" ht="15.75" thickBot="1">
      <c r="A44" s="161"/>
      <c r="B44" s="161" t="s">
        <v>63</v>
      </c>
      <c r="C44" s="175"/>
      <c r="D44" s="175"/>
      <c r="E44" s="175"/>
      <c r="F44" s="175"/>
      <c r="G44" s="175"/>
      <c r="H44" s="175"/>
      <c r="I44" s="175"/>
      <c r="J44" s="176"/>
      <c r="K44" s="177" t="e">
        <f>SUM(K40:K43)</f>
        <v>#REF!</v>
      </c>
    </row>
    <row r="45" spans="1:11" ht="15.75" thickBot="1">
      <c r="A45" s="368" t="s">
        <v>64</v>
      </c>
      <c r="B45" s="2"/>
      <c r="C45" s="2"/>
      <c r="D45" s="2"/>
      <c r="E45" s="2"/>
      <c r="F45" s="2"/>
      <c r="G45" s="2"/>
      <c r="H45" s="2"/>
      <c r="I45" s="2"/>
      <c r="J45" s="167"/>
      <c r="K45" s="146"/>
    </row>
    <row r="46" spans="1:11" ht="15.75" thickBot="1">
      <c r="A46" s="129" t="s">
        <v>40</v>
      </c>
      <c r="B46" s="178" t="s">
        <v>65</v>
      </c>
      <c r="C46" s="178"/>
      <c r="D46" s="178"/>
      <c r="E46" s="178"/>
      <c r="F46" s="178"/>
      <c r="G46" s="178"/>
      <c r="H46" s="179"/>
      <c r="I46" s="179"/>
      <c r="J46" s="180"/>
      <c r="K46" s="131" t="s">
        <v>57</v>
      </c>
    </row>
    <row r="47" spans="1:11" ht="15">
      <c r="A47" s="105" t="s">
        <v>0</v>
      </c>
      <c r="B47" s="169" t="s">
        <v>12</v>
      </c>
      <c r="C47" s="106"/>
      <c r="D47" s="106"/>
      <c r="E47" s="106"/>
      <c r="F47" s="106"/>
      <c r="G47" s="106"/>
      <c r="H47" s="106"/>
      <c r="I47" s="107"/>
      <c r="J47" s="80">
        <v>0.2</v>
      </c>
      <c r="K47" s="181">
        <f>$J47*K$29</f>
        <v>195.308</v>
      </c>
    </row>
    <row r="48" spans="1:11" ht="15">
      <c r="A48" s="99" t="s">
        <v>1</v>
      </c>
      <c r="B48" s="3" t="s">
        <v>26</v>
      </c>
      <c r="C48" s="100"/>
      <c r="D48" s="100"/>
      <c r="E48" s="100"/>
      <c r="F48" s="100"/>
      <c r="G48" s="100"/>
      <c r="H48" s="100"/>
      <c r="I48" s="101"/>
      <c r="J48" s="5">
        <v>0.015</v>
      </c>
      <c r="K48" s="152">
        <f aca="true" t="shared" si="0" ref="K48:K54">$J48*K$29</f>
        <v>14.6481</v>
      </c>
    </row>
    <row r="49" spans="1:11" ht="15">
      <c r="A49" s="99" t="s">
        <v>2</v>
      </c>
      <c r="B49" s="3" t="s">
        <v>27</v>
      </c>
      <c r="C49" s="100"/>
      <c r="D49" s="100"/>
      <c r="E49" s="100"/>
      <c r="F49" s="100"/>
      <c r="G49" s="100"/>
      <c r="H49" s="100"/>
      <c r="I49" s="101"/>
      <c r="J49" s="5">
        <v>0.01</v>
      </c>
      <c r="K49" s="152">
        <f t="shared" si="0"/>
        <v>9.7654</v>
      </c>
    </row>
    <row r="50" spans="1:11" ht="15">
      <c r="A50" s="99" t="s">
        <v>3</v>
      </c>
      <c r="B50" s="3" t="s">
        <v>13</v>
      </c>
      <c r="C50" s="100"/>
      <c r="D50" s="100"/>
      <c r="E50" s="100"/>
      <c r="F50" s="100"/>
      <c r="G50" s="100"/>
      <c r="H50" s="100"/>
      <c r="I50" s="101"/>
      <c r="J50" s="5">
        <v>0.002</v>
      </c>
      <c r="K50" s="152">
        <f t="shared" si="0"/>
        <v>1.95308</v>
      </c>
    </row>
    <row r="51" spans="1:11" ht="15">
      <c r="A51" s="99" t="s">
        <v>4</v>
      </c>
      <c r="B51" s="3" t="s">
        <v>67</v>
      </c>
      <c r="C51" s="100"/>
      <c r="D51" s="100"/>
      <c r="E51" s="100"/>
      <c r="F51" s="100"/>
      <c r="G51" s="100"/>
      <c r="H51" s="100"/>
      <c r="I51" s="101"/>
      <c r="J51" s="5">
        <v>0.025</v>
      </c>
      <c r="K51" s="152">
        <f t="shared" si="0"/>
        <v>24.4135</v>
      </c>
    </row>
    <row r="52" spans="1:11" ht="15">
      <c r="A52" s="99" t="s">
        <v>5</v>
      </c>
      <c r="B52" s="3" t="s">
        <v>14</v>
      </c>
      <c r="C52" s="100"/>
      <c r="D52" s="100"/>
      <c r="E52" s="100"/>
      <c r="F52" s="100"/>
      <c r="G52" s="100"/>
      <c r="H52" s="100"/>
      <c r="I52" s="101"/>
      <c r="J52" s="5">
        <v>0.08</v>
      </c>
      <c r="K52" s="152">
        <f t="shared" si="0"/>
        <v>78.1232</v>
      </c>
    </row>
    <row r="53" spans="1:11" ht="15">
      <c r="A53" s="99" t="s">
        <v>6</v>
      </c>
      <c r="B53" s="3" t="s">
        <v>119</v>
      </c>
      <c r="C53" s="100"/>
      <c r="D53" s="100"/>
      <c r="E53" s="100"/>
      <c r="F53" s="100"/>
      <c r="G53" s="100"/>
      <c r="H53" s="100"/>
      <c r="I53" s="101"/>
      <c r="J53" s="5">
        <v>0.03</v>
      </c>
      <c r="K53" s="152">
        <f t="shared" si="0"/>
        <v>29.2962</v>
      </c>
    </row>
    <row r="54" spans="1:11" ht="15">
      <c r="A54" s="182" t="s">
        <v>51</v>
      </c>
      <c r="B54" s="156" t="s">
        <v>15</v>
      </c>
      <c r="C54" s="157"/>
      <c r="D54" s="157"/>
      <c r="E54" s="157"/>
      <c r="F54" s="157"/>
      <c r="G54" s="157"/>
      <c r="H54" s="157"/>
      <c r="I54" s="158"/>
      <c r="J54" s="81">
        <v>0.006</v>
      </c>
      <c r="K54" s="183">
        <f t="shared" si="0"/>
        <v>5.85924</v>
      </c>
    </row>
    <row r="55" spans="1:11" ht="15.75" thickBot="1">
      <c r="A55" s="162"/>
      <c r="B55" s="184"/>
      <c r="C55" s="163"/>
      <c r="D55" s="184" t="s">
        <v>94</v>
      </c>
      <c r="E55" s="163"/>
      <c r="F55" s="163"/>
      <c r="G55" s="163"/>
      <c r="H55" s="163"/>
      <c r="I55" s="164"/>
      <c r="J55" s="185">
        <f>SUM(J47:J54)</f>
        <v>0.3680000000000001</v>
      </c>
      <c r="K55" s="166">
        <f>SUM(K47:K54)</f>
        <v>359.36672</v>
      </c>
    </row>
    <row r="56" spans="1:11" ht="15.75" thickBot="1">
      <c r="A56" s="186" t="s">
        <v>41</v>
      </c>
      <c r="B56" s="187" t="s">
        <v>151</v>
      </c>
      <c r="C56" s="188"/>
      <c r="D56" s="188"/>
      <c r="E56" s="188"/>
      <c r="F56" s="188"/>
      <c r="G56" s="188"/>
      <c r="H56" s="189"/>
      <c r="I56" s="189"/>
      <c r="J56" s="190"/>
      <c r="K56" s="191" t="s">
        <v>57</v>
      </c>
    </row>
    <row r="57" spans="1:11" ht="15">
      <c r="A57" s="192" t="s">
        <v>0</v>
      </c>
      <c r="B57" s="193" t="s">
        <v>68</v>
      </c>
      <c r="C57" s="194"/>
      <c r="D57" s="194"/>
      <c r="E57" s="194"/>
      <c r="F57" s="194"/>
      <c r="G57" s="194"/>
      <c r="H57" s="387"/>
      <c r="I57" s="194"/>
      <c r="J57" s="195">
        <v>0.0833</v>
      </c>
      <c r="K57" s="181">
        <f>$J57*K$32</f>
        <v>8.680493080000002</v>
      </c>
    </row>
    <row r="58" spans="1:11" ht="15">
      <c r="A58" s="384" t="s">
        <v>1</v>
      </c>
      <c r="B58" s="193" t="s">
        <v>233</v>
      </c>
      <c r="C58" s="194"/>
      <c r="D58" s="194"/>
      <c r="E58" s="194"/>
      <c r="F58" s="194"/>
      <c r="G58" s="194"/>
      <c r="H58" s="197"/>
      <c r="I58" s="197"/>
      <c r="J58" s="198">
        <v>0.0025</v>
      </c>
      <c r="K58" s="199">
        <f>J58*K29</f>
        <v>2.44135</v>
      </c>
    </row>
    <row r="59" spans="1:11" ht="15">
      <c r="A59" s="389"/>
      <c r="B59" s="227"/>
      <c r="C59" s="388"/>
      <c r="D59" s="554" t="s">
        <v>234</v>
      </c>
      <c r="E59" s="554"/>
      <c r="F59" s="554"/>
      <c r="G59" s="554"/>
      <c r="H59" s="554"/>
      <c r="I59" s="554"/>
      <c r="J59" s="390"/>
      <c r="K59" s="199"/>
    </row>
    <row r="60" spans="1:11" ht="15">
      <c r="A60" s="389" t="s">
        <v>2</v>
      </c>
      <c r="B60" s="9" t="s">
        <v>235</v>
      </c>
      <c r="D60" s="123"/>
      <c r="E60" s="123"/>
      <c r="F60" s="123"/>
      <c r="G60" s="123"/>
      <c r="H60" s="123"/>
      <c r="I60" s="123"/>
      <c r="J60" s="390">
        <f>(J57+J58)*J55</f>
        <v>0.03157440000000001</v>
      </c>
      <c r="K60" s="199">
        <f>J60*K29</f>
        <v>30.833664576000007</v>
      </c>
    </row>
    <row r="61" spans="1:11" ht="15.75" thickBot="1">
      <c r="A61" s="201"/>
      <c r="B61" s="184"/>
      <c r="C61" s="163"/>
      <c r="D61" s="184" t="s">
        <v>93</v>
      </c>
      <c r="E61" s="163"/>
      <c r="F61" s="163"/>
      <c r="G61" s="163"/>
      <c r="H61" s="163"/>
      <c r="I61" s="163"/>
      <c r="J61" s="391">
        <f>J57+J58+J60</f>
        <v>0.11737440000000002</v>
      </c>
      <c r="K61" s="203">
        <f>K57+K58+K60</f>
        <v>41.95550765600001</v>
      </c>
    </row>
    <row r="62" spans="1:11" ht="15.75" thickBot="1">
      <c r="A62" s="204" t="s">
        <v>42</v>
      </c>
      <c r="B62" s="178" t="s">
        <v>69</v>
      </c>
      <c r="C62" s="178"/>
      <c r="D62" s="178"/>
      <c r="E62" s="178"/>
      <c r="F62" s="178"/>
      <c r="G62" s="178"/>
      <c r="H62" s="179"/>
      <c r="I62" s="179"/>
      <c r="J62" s="180"/>
      <c r="K62" s="131" t="s">
        <v>57</v>
      </c>
    </row>
    <row r="63" spans="1:11" ht="15">
      <c r="A63" s="192" t="s">
        <v>0</v>
      </c>
      <c r="B63" s="193" t="s">
        <v>70</v>
      </c>
      <c r="C63" s="194"/>
      <c r="D63" s="194"/>
      <c r="E63" s="549"/>
      <c r="F63" s="549"/>
      <c r="G63" s="549"/>
      <c r="H63" s="550"/>
      <c r="I63" s="205"/>
      <c r="J63" s="206">
        <v>0.0003</v>
      </c>
      <c r="K63" s="207">
        <f>K29*J63</f>
        <v>0.29296199999999994</v>
      </c>
    </row>
    <row r="64" spans="1:11" ht="15">
      <c r="A64" s="384" t="s">
        <v>1</v>
      </c>
      <c r="B64" s="208" t="s">
        <v>95</v>
      </c>
      <c r="C64" s="209"/>
      <c r="D64" s="209"/>
      <c r="E64" s="210"/>
      <c r="F64" s="211"/>
      <c r="G64" s="211"/>
      <c r="H64" s="211"/>
      <c r="I64" s="212"/>
      <c r="J64" s="213">
        <f>J63*J55</f>
        <v>0.00011040000000000003</v>
      </c>
      <c r="K64" s="214">
        <f>K63*J55</f>
        <v>0.10781001600000001</v>
      </c>
    </row>
    <row r="65" spans="1:11" ht="15.75" thickBot="1">
      <c r="A65" s="201"/>
      <c r="B65" s="184"/>
      <c r="C65" s="163"/>
      <c r="D65" s="184" t="s">
        <v>92</v>
      </c>
      <c r="E65" s="163"/>
      <c r="F65" s="163"/>
      <c r="G65" s="163"/>
      <c r="H65" s="163"/>
      <c r="I65" s="163"/>
      <c r="J65" s="215">
        <f>J63+J64</f>
        <v>0.0004104</v>
      </c>
      <c r="K65" s="166">
        <f>K63+K64</f>
        <v>0.40077201599999995</v>
      </c>
    </row>
    <row r="66" spans="1:11" ht="15.75" thickBot="1">
      <c r="A66" s="186" t="s">
        <v>43</v>
      </c>
      <c r="B66" s="178" t="s">
        <v>71</v>
      </c>
      <c r="C66" s="178"/>
      <c r="D66" s="178"/>
      <c r="E66" s="178"/>
      <c r="F66" s="178"/>
      <c r="G66" s="178"/>
      <c r="H66" s="179"/>
      <c r="I66" s="179"/>
      <c r="J66" s="180"/>
      <c r="K66" s="131" t="s">
        <v>57</v>
      </c>
    </row>
    <row r="67" spans="1:11" ht="15">
      <c r="A67" s="105" t="s">
        <v>0</v>
      </c>
      <c r="B67" s="193" t="s">
        <v>83</v>
      </c>
      <c r="C67" s="194"/>
      <c r="D67" s="197"/>
      <c r="E67" s="216"/>
      <c r="F67" s="551"/>
      <c r="G67" s="552"/>
      <c r="H67" s="552"/>
      <c r="I67" s="553"/>
      <c r="J67" s="6">
        <v>0.0038</v>
      </c>
      <c r="K67" s="207">
        <f>J67*K29</f>
        <v>3.710852</v>
      </c>
    </row>
    <row r="68" spans="1:11" ht="15">
      <c r="A68" s="99" t="s">
        <v>1</v>
      </c>
      <c r="B68" s="169" t="s">
        <v>84</v>
      </c>
      <c r="C68" s="106"/>
      <c r="D68" s="106"/>
      <c r="E68" s="106"/>
      <c r="F68" s="586"/>
      <c r="G68" s="587"/>
      <c r="H68" s="587"/>
      <c r="I68" s="588"/>
      <c r="J68" s="217">
        <f>K68/K29</f>
        <v>0.000304</v>
      </c>
      <c r="K68" s="181">
        <f>K67*J52</f>
        <v>0.29686816</v>
      </c>
    </row>
    <row r="69" spans="1:11" ht="15">
      <c r="A69" s="99" t="s">
        <v>2</v>
      </c>
      <c r="B69" s="3" t="s">
        <v>99</v>
      </c>
      <c r="C69" s="100"/>
      <c r="D69" s="100"/>
      <c r="E69" s="100"/>
      <c r="F69" s="548"/>
      <c r="G69" s="589"/>
      <c r="H69" s="589"/>
      <c r="I69" s="590"/>
      <c r="J69" s="218">
        <v>0.0036</v>
      </c>
      <c r="K69" s="152">
        <f>J69*K29</f>
        <v>3.515544</v>
      </c>
    </row>
    <row r="70" spans="1:11" ht="15">
      <c r="A70" s="118" t="s">
        <v>3</v>
      </c>
      <c r="B70" s="3" t="s">
        <v>85</v>
      </c>
      <c r="C70" s="100"/>
      <c r="D70" s="100"/>
      <c r="F70" s="522"/>
      <c r="G70" s="523"/>
      <c r="H70" s="523"/>
      <c r="I70" s="591"/>
      <c r="J70" s="219">
        <v>0.0085</v>
      </c>
      <c r="K70" s="152">
        <f>J70*K29</f>
        <v>8.30059</v>
      </c>
    </row>
    <row r="71" spans="1:11" ht="15">
      <c r="A71" s="118" t="s">
        <v>4</v>
      </c>
      <c r="B71" s="3" t="s">
        <v>52</v>
      </c>
      <c r="C71" s="100"/>
      <c r="D71" s="100"/>
      <c r="E71" s="100"/>
      <c r="F71" s="100"/>
      <c r="G71" s="524"/>
      <c r="H71" s="524"/>
      <c r="I71" s="525"/>
      <c r="J71" s="218">
        <f>J68*J55</f>
        <v>0.00011187200000000004</v>
      </c>
      <c r="K71" s="152">
        <f>J71*K29</f>
        <v>0.10924748288000004</v>
      </c>
    </row>
    <row r="72" spans="1:11" ht="15">
      <c r="A72" s="118" t="s">
        <v>5</v>
      </c>
      <c r="B72" s="592" t="s">
        <v>101</v>
      </c>
      <c r="C72" s="593"/>
      <c r="D72" s="593"/>
      <c r="E72" s="593"/>
      <c r="F72" s="593"/>
      <c r="G72" s="593"/>
      <c r="H72" s="593"/>
      <c r="I72" s="594"/>
      <c r="J72" s="218">
        <v>0.04</v>
      </c>
      <c r="K72" s="220">
        <f>K29*J72</f>
        <v>39.0616</v>
      </c>
    </row>
    <row r="73" spans="1:11" ht="15.75" thickBot="1">
      <c r="A73" s="201"/>
      <c r="B73" s="163"/>
      <c r="C73" s="163"/>
      <c r="D73" s="184" t="s">
        <v>121</v>
      </c>
      <c r="E73" s="163"/>
      <c r="F73" s="163"/>
      <c r="G73" s="163"/>
      <c r="H73" s="163"/>
      <c r="I73" s="164"/>
      <c r="J73" s="185">
        <f>J67+J68+J69+J70+J71+J72</f>
        <v>0.056315872</v>
      </c>
      <c r="K73" s="166">
        <f>K67+K68+K69+K70+K71+K72</f>
        <v>54.99470164288</v>
      </c>
    </row>
    <row r="74" spans="1:11" ht="15.75" thickBot="1">
      <c r="A74" s="186" t="s">
        <v>44</v>
      </c>
      <c r="B74" s="178" t="s">
        <v>86</v>
      </c>
      <c r="C74" s="178"/>
      <c r="D74" s="178"/>
      <c r="E74" s="178"/>
      <c r="F74" s="178"/>
      <c r="G74" s="178"/>
      <c r="H74" s="179"/>
      <c r="I74" s="179"/>
      <c r="J74" s="347"/>
      <c r="K74" s="131" t="s">
        <v>57</v>
      </c>
    </row>
    <row r="75" spans="1:11" ht="15">
      <c r="A75" s="105" t="s">
        <v>0</v>
      </c>
      <c r="B75" s="193" t="s">
        <v>78</v>
      </c>
      <c r="C75" s="194"/>
      <c r="D75" s="194"/>
      <c r="E75" s="194"/>
      <c r="F75" s="194"/>
      <c r="G75" s="221"/>
      <c r="H75" s="221"/>
      <c r="I75" s="222"/>
      <c r="J75" s="340">
        <v>0.0909</v>
      </c>
      <c r="K75" s="152">
        <f>J75*$K29</f>
        <v>88.76748599999999</v>
      </c>
    </row>
    <row r="76" spans="1:11" ht="15">
      <c r="A76" s="372" t="s">
        <v>1</v>
      </c>
      <c r="B76" s="223" t="s">
        <v>120</v>
      </c>
      <c r="C76" s="224"/>
      <c r="D76" s="224"/>
      <c r="E76" s="224"/>
      <c r="F76" s="224"/>
      <c r="G76" s="224"/>
      <c r="H76" s="225"/>
      <c r="I76" s="224"/>
      <c r="J76" s="339">
        <v>0.0303</v>
      </c>
      <c r="K76" s="152">
        <f>J76*$K29</f>
        <v>29.589161999999998</v>
      </c>
    </row>
    <row r="77" spans="1:11" ht="15">
      <c r="A77" s="99" t="s">
        <v>1</v>
      </c>
      <c r="B77" s="169" t="s">
        <v>79</v>
      </c>
      <c r="C77" s="106"/>
      <c r="D77" s="106"/>
      <c r="E77" s="7"/>
      <c r="F77" s="226"/>
      <c r="G77" s="226"/>
      <c r="H77" s="226"/>
      <c r="I77" s="226"/>
      <c r="J77" s="339">
        <v>0.0075</v>
      </c>
      <c r="K77" s="152">
        <f>J77*$K29</f>
        <v>7.32405</v>
      </c>
    </row>
    <row r="78" spans="1:11" ht="15">
      <c r="A78" s="99" t="s">
        <v>2</v>
      </c>
      <c r="B78" s="3" t="s">
        <v>80</v>
      </c>
      <c r="C78" s="100"/>
      <c r="D78" s="518"/>
      <c r="E78" s="518"/>
      <c r="F78" s="518"/>
      <c r="G78" s="518"/>
      <c r="H78" s="518"/>
      <c r="I78" s="518"/>
      <c r="J78" s="340">
        <v>0.0005</v>
      </c>
      <c r="K78" s="152">
        <f>J78*$K29</f>
        <v>0.48827</v>
      </c>
    </row>
    <row r="79" spans="1:11" ht="15">
      <c r="A79" s="118" t="s">
        <v>3</v>
      </c>
      <c r="B79" s="3" t="s">
        <v>81</v>
      </c>
      <c r="C79" s="100"/>
      <c r="D79" s="100"/>
      <c r="E79" s="522"/>
      <c r="F79" s="523"/>
      <c r="G79" s="523"/>
      <c r="H79" s="523"/>
      <c r="I79" s="523"/>
      <c r="J79" s="339">
        <v>0.0025</v>
      </c>
      <c r="K79" s="152">
        <f>J79*$K29</f>
        <v>2.44135</v>
      </c>
    </row>
    <row r="80" spans="1:11" ht="15">
      <c r="A80" s="118" t="s">
        <v>4</v>
      </c>
      <c r="B80" s="3" t="s">
        <v>82</v>
      </c>
      <c r="C80" s="100"/>
      <c r="D80" s="100"/>
      <c r="E80" s="106"/>
      <c r="F80" s="524"/>
      <c r="G80" s="524"/>
      <c r="H80" s="524"/>
      <c r="I80" s="525"/>
      <c r="J80" s="342">
        <v>0.0023</v>
      </c>
      <c r="K80" s="341">
        <f>J80*$K29</f>
        <v>2.246042</v>
      </c>
    </row>
    <row r="81" spans="1:11" ht="15">
      <c r="A81" s="173" t="s">
        <v>5</v>
      </c>
      <c r="B81" s="156" t="s">
        <v>39</v>
      </c>
      <c r="C81" s="157"/>
      <c r="D81" s="157"/>
      <c r="E81" s="157"/>
      <c r="F81" s="157"/>
      <c r="G81" s="157"/>
      <c r="H81" s="157"/>
      <c r="I81" s="157"/>
      <c r="J81" s="343">
        <v>0</v>
      </c>
      <c r="K81" s="152">
        <f>J81*$K29</f>
        <v>0</v>
      </c>
    </row>
    <row r="82" spans="1:11" ht="15">
      <c r="A82" s="372"/>
      <c r="B82" s="227"/>
      <c r="C82" s="371"/>
      <c r="D82" s="373" t="s">
        <v>66</v>
      </c>
      <c r="E82" s="371"/>
      <c r="F82" s="371"/>
      <c r="G82" s="371"/>
      <c r="H82" s="371"/>
      <c r="I82" s="371"/>
      <c r="J82" s="344">
        <f>SUM(J75:J81)</f>
        <v>0.134</v>
      </c>
      <c r="K82" s="152">
        <f>J82*$K29</f>
        <v>130.85636</v>
      </c>
    </row>
    <row r="83" spans="1:11" s="106" customFormat="1" ht="15">
      <c r="A83" s="229" t="s">
        <v>6</v>
      </c>
      <c r="B83" s="230" t="s">
        <v>122</v>
      </c>
      <c r="C83" s="231"/>
      <c r="D83" s="231"/>
      <c r="E83" s="231"/>
      <c r="F83" s="231"/>
      <c r="G83" s="231"/>
      <c r="H83" s="231"/>
      <c r="I83" s="232"/>
      <c r="J83" s="346">
        <f>J51*J82</f>
        <v>0.0033500000000000005</v>
      </c>
      <c r="K83" s="345" t="e">
        <f>(+#REF!+K64+K71+K55)/12</f>
        <v>#REF!</v>
      </c>
    </row>
    <row r="84" spans="1:11" ht="15.75" thickBot="1">
      <c r="A84" s="201"/>
      <c r="B84" s="184"/>
      <c r="C84" s="163"/>
      <c r="D84" s="184" t="s">
        <v>91</v>
      </c>
      <c r="E84" s="233"/>
      <c r="F84" s="163"/>
      <c r="G84" s="163"/>
      <c r="H84" s="163"/>
      <c r="I84" s="164"/>
      <c r="J84" s="338">
        <f>J82+J83</f>
        <v>0.13735</v>
      </c>
      <c r="K84" s="166" t="e">
        <f>K82+K83</f>
        <v>#REF!</v>
      </c>
    </row>
    <row r="85" spans="1:11" ht="15.75" thickBot="1">
      <c r="A85" s="234"/>
      <c r="B85" s="235"/>
      <c r="C85" s="236"/>
      <c r="D85" s="237" t="s">
        <v>104</v>
      </c>
      <c r="E85" s="238"/>
      <c r="F85" s="239"/>
      <c r="G85" s="239"/>
      <c r="H85" s="239"/>
      <c r="I85" s="239"/>
      <c r="J85" s="240" t="e">
        <f>(J55+#REF!+J65+J73+J84)</f>
        <v>#REF!</v>
      </c>
      <c r="K85" s="241" t="e">
        <f>K55+#REF!+K65+K73+K84</f>
        <v>#REF!</v>
      </c>
    </row>
    <row r="86" spans="1:11" ht="15.75" thickBot="1">
      <c r="A86" s="234"/>
      <c r="B86" s="235"/>
      <c r="C86" s="239"/>
      <c r="D86" s="235"/>
      <c r="E86" s="238"/>
      <c r="F86" s="239"/>
      <c r="G86" s="526" t="s">
        <v>123</v>
      </c>
      <c r="H86" s="526"/>
      <c r="I86" s="526"/>
      <c r="J86" s="527"/>
      <c r="K86" s="242" t="e">
        <f>K29+K37+K44+K85</f>
        <v>#REF!</v>
      </c>
    </row>
    <row r="87" spans="1:11" ht="15.75" thickBot="1">
      <c r="A87" s="234"/>
      <c r="B87" s="235"/>
      <c r="C87" s="239"/>
      <c r="D87" s="235"/>
      <c r="E87" s="238"/>
      <c r="F87" s="239"/>
      <c r="G87" s="385"/>
      <c r="H87" s="385"/>
      <c r="I87" s="385"/>
      <c r="J87" s="392"/>
      <c r="K87" s="393"/>
    </row>
    <row r="88" spans="1:11" s="453" customFormat="1" ht="15.75" thickBot="1">
      <c r="A88" s="534" t="s">
        <v>236</v>
      </c>
      <c r="B88" s="535"/>
      <c r="C88" s="535"/>
      <c r="D88" s="535"/>
      <c r="E88" s="535"/>
      <c r="F88" s="535"/>
      <c r="G88" s="535"/>
      <c r="H88" s="535"/>
      <c r="I88" s="535"/>
      <c r="J88" s="535"/>
      <c r="K88" s="536"/>
    </row>
    <row r="89" spans="1:11" s="453" customFormat="1" ht="15.75" customHeight="1" thickBot="1">
      <c r="A89" s="404">
        <v>4</v>
      </c>
      <c r="B89" s="537" t="s">
        <v>237</v>
      </c>
      <c r="C89" s="538"/>
      <c r="D89" s="538"/>
      <c r="E89" s="538"/>
      <c r="F89" s="538"/>
      <c r="G89" s="538"/>
      <c r="H89" s="538"/>
      <c r="I89" s="538"/>
      <c r="J89" s="539"/>
      <c r="K89" s="455"/>
    </row>
    <row r="90" spans="1:11" s="453" customFormat="1" ht="15.75" customHeight="1" thickBot="1">
      <c r="A90" s="429" t="s">
        <v>40</v>
      </c>
      <c r="B90" s="494" t="s">
        <v>238</v>
      </c>
      <c r="C90" s="495"/>
      <c r="D90" s="495"/>
      <c r="E90" s="495"/>
      <c r="F90" s="495"/>
      <c r="G90" s="495"/>
      <c r="H90" s="495"/>
      <c r="I90" s="495"/>
      <c r="J90" s="496"/>
      <c r="K90" s="454"/>
    </row>
    <row r="91" spans="1:11" s="453" customFormat="1" ht="15.75" customHeight="1" thickBot="1">
      <c r="A91" s="429" t="s">
        <v>41</v>
      </c>
      <c r="B91" s="494" t="s">
        <v>239</v>
      </c>
      <c r="C91" s="495"/>
      <c r="D91" s="495"/>
      <c r="E91" s="495"/>
      <c r="F91" s="495"/>
      <c r="G91" s="495"/>
      <c r="H91" s="495"/>
      <c r="I91" s="495"/>
      <c r="J91" s="496"/>
      <c r="K91" s="454"/>
    </row>
    <row r="92" spans="1:11" s="453" customFormat="1" ht="15.75" customHeight="1" thickBot="1">
      <c r="A92" s="429" t="s">
        <v>42</v>
      </c>
      <c r="B92" s="494" t="s">
        <v>70</v>
      </c>
      <c r="C92" s="495"/>
      <c r="D92" s="495"/>
      <c r="E92" s="495"/>
      <c r="F92" s="495"/>
      <c r="G92" s="495"/>
      <c r="H92" s="495"/>
      <c r="I92" s="495"/>
      <c r="J92" s="496"/>
      <c r="K92" s="454"/>
    </row>
    <row r="93" spans="1:11" s="453" customFormat="1" ht="15.75" customHeight="1" thickBot="1">
      <c r="A93" s="429" t="s">
        <v>43</v>
      </c>
      <c r="B93" s="494" t="s">
        <v>240</v>
      </c>
      <c r="C93" s="495"/>
      <c r="D93" s="495"/>
      <c r="E93" s="495"/>
      <c r="F93" s="495"/>
      <c r="G93" s="495"/>
      <c r="H93" s="495"/>
      <c r="I93" s="495"/>
      <c r="J93" s="496"/>
      <c r="K93" s="454"/>
    </row>
    <row r="94" spans="1:11" s="453" customFormat="1" ht="15.75" customHeight="1" thickBot="1">
      <c r="A94" s="429" t="s">
        <v>44</v>
      </c>
      <c r="B94" s="494" t="s">
        <v>241</v>
      </c>
      <c r="C94" s="495"/>
      <c r="D94" s="495"/>
      <c r="E94" s="495"/>
      <c r="F94" s="495"/>
      <c r="G94" s="495"/>
      <c r="H94" s="495"/>
      <c r="I94" s="495"/>
      <c r="J94" s="496"/>
      <c r="K94" s="454"/>
    </row>
    <row r="95" spans="1:11" s="453" customFormat="1" ht="15.75" customHeight="1" thickBot="1">
      <c r="A95" s="429" t="s">
        <v>242</v>
      </c>
      <c r="B95" s="494" t="s">
        <v>39</v>
      </c>
      <c r="C95" s="495"/>
      <c r="D95" s="495"/>
      <c r="E95" s="495"/>
      <c r="F95" s="495"/>
      <c r="G95" s="495"/>
      <c r="H95" s="495"/>
      <c r="I95" s="495"/>
      <c r="J95" s="496"/>
      <c r="K95" s="454"/>
    </row>
    <row r="96" spans="1:11" s="453" customFormat="1" ht="15.75" customHeight="1" thickBot="1">
      <c r="A96" s="581" t="s">
        <v>243</v>
      </c>
      <c r="B96" s="582"/>
      <c r="C96" s="582"/>
      <c r="D96" s="582"/>
      <c r="E96" s="582"/>
      <c r="F96" s="582"/>
      <c r="G96" s="582"/>
      <c r="H96" s="583"/>
      <c r="I96" s="584" t="s">
        <v>24</v>
      </c>
      <c r="J96" s="585"/>
      <c r="K96" s="443">
        <v>0</v>
      </c>
    </row>
    <row r="97" spans="1:11" ht="15.75" customHeight="1" thickBot="1">
      <c r="A97" s="497" t="s">
        <v>244</v>
      </c>
      <c r="B97" s="498"/>
      <c r="C97" s="498"/>
      <c r="D97" s="498"/>
      <c r="E97" s="498"/>
      <c r="F97" s="498"/>
      <c r="G97" s="498"/>
      <c r="H97" s="498"/>
      <c r="I97" s="498"/>
      <c r="J97" s="397"/>
      <c r="K97" s="441">
        <v>0</v>
      </c>
    </row>
    <row r="98" spans="1:11" ht="15.75" thickBot="1">
      <c r="A98" s="368" t="s">
        <v>124</v>
      </c>
      <c r="B98" s="2"/>
      <c r="C98" s="2"/>
      <c r="D98" s="2"/>
      <c r="E98" s="2"/>
      <c r="F98" s="2"/>
      <c r="G98" s="2"/>
      <c r="H98" s="2"/>
      <c r="I98" s="2"/>
      <c r="J98" s="167"/>
      <c r="K98" s="146"/>
    </row>
    <row r="99" spans="1:11" ht="15.75" thickBot="1">
      <c r="A99" s="186">
        <v>5</v>
      </c>
      <c r="B99" s="243" t="s">
        <v>97</v>
      </c>
      <c r="C99" s="244"/>
      <c r="D99" s="244"/>
      <c r="E99" s="244"/>
      <c r="F99" s="244"/>
      <c r="G99" s="244"/>
      <c r="H99" s="244"/>
      <c r="I99" s="244"/>
      <c r="J99" s="245"/>
      <c r="K99" s="246" t="s">
        <v>49</v>
      </c>
    </row>
    <row r="100" spans="1:11" s="16" customFormat="1" ht="15">
      <c r="A100" s="75" t="s">
        <v>0</v>
      </c>
      <c r="B100" s="71" t="s">
        <v>133</v>
      </c>
      <c r="C100" s="59"/>
      <c r="D100" s="59"/>
      <c r="E100" s="59"/>
      <c r="F100" s="59"/>
      <c r="G100" s="59"/>
      <c r="H100" s="60"/>
      <c r="I100" s="61"/>
      <c r="J100" s="58"/>
      <c r="K100" s="76" t="e">
        <f>K86</f>
        <v>#REF!</v>
      </c>
    </row>
    <row r="101" spans="1:11" s="16" customFormat="1" ht="15">
      <c r="A101" s="20"/>
      <c r="B101" s="26"/>
      <c r="C101" s="21"/>
      <c r="D101" s="21"/>
      <c r="E101" s="21"/>
      <c r="F101" s="21"/>
      <c r="G101" s="21"/>
      <c r="H101" s="40"/>
      <c r="I101" s="56"/>
      <c r="J101" s="57">
        <v>0.02</v>
      </c>
      <c r="K101" s="25" t="e">
        <f>K100*J101</f>
        <v>#REF!</v>
      </c>
    </row>
    <row r="102" spans="1:12" s="16" customFormat="1" ht="15">
      <c r="A102" s="77"/>
      <c r="B102" s="31"/>
      <c r="C102" s="32"/>
      <c r="D102" s="32"/>
      <c r="E102" s="32"/>
      <c r="F102" s="32"/>
      <c r="G102" s="32"/>
      <c r="H102" s="33"/>
      <c r="I102" s="62"/>
      <c r="J102" s="63"/>
      <c r="K102" s="34" t="e">
        <f>K100+K101</f>
        <v>#REF!</v>
      </c>
      <c r="L102" s="46"/>
    </row>
    <row r="103" spans="1:11" s="16" customFormat="1" ht="15">
      <c r="A103" s="75" t="s">
        <v>1</v>
      </c>
      <c r="B103" s="71" t="s">
        <v>107</v>
      </c>
      <c r="C103" s="59"/>
      <c r="D103" s="59"/>
      <c r="E103" s="59"/>
      <c r="F103" s="59"/>
      <c r="G103" s="59"/>
      <c r="H103" s="60"/>
      <c r="I103" s="64"/>
      <c r="J103" s="65"/>
      <c r="K103" s="78"/>
    </row>
    <row r="104" spans="1:11" s="16" customFormat="1" ht="15">
      <c r="A104" s="20"/>
      <c r="B104" s="26"/>
      <c r="C104" s="21"/>
      <c r="D104" s="21"/>
      <c r="E104" s="21"/>
      <c r="F104" s="21"/>
      <c r="G104" s="21"/>
      <c r="H104" s="40"/>
      <c r="I104" s="22"/>
      <c r="J104" s="38">
        <v>0.021779</v>
      </c>
      <c r="K104" s="25" t="e">
        <f>K102*J104</f>
        <v>#REF!</v>
      </c>
    </row>
    <row r="105" spans="1:12" s="16" customFormat="1" ht="15">
      <c r="A105" s="77"/>
      <c r="B105" s="31"/>
      <c r="C105" s="32"/>
      <c r="D105" s="32"/>
      <c r="E105" s="32"/>
      <c r="F105" s="32"/>
      <c r="G105" s="32"/>
      <c r="H105" s="33"/>
      <c r="I105" s="66"/>
      <c r="J105" s="67"/>
      <c r="K105" s="34" t="e">
        <f>K102+K104</f>
        <v>#REF!</v>
      </c>
      <c r="L105" s="48"/>
    </row>
    <row r="106" spans="1:12" s="16" customFormat="1" ht="15">
      <c r="A106" s="75" t="s">
        <v>2</v>
      </c>
      <c r="B106" s="71" t="s">
        <v>108</v>
      </c>
      <c r="C106" s="59"/>
      <c r="D106" s="59"/>
      <c r="E106" s="59"/>
      <c r="F106" s="59"/>
      <c r="G106" s="59"/>
      <c r="H106" s="59"/>
      <c r="I106" s="69"/>
      <c r="J106" s="70"/>
      <c r="K106" s="39"/>
      <c r="L106" s="48"/>
    </row>
    <row r="107" spans="1:11" s="16" customFormat="1" ht="15">
      <c r="A107" s="23"/>
      <c r="B107" s="8" t="s">
        <v>105</v>
      </c>
      <c r="C107" s="18"/>
      <c r="D107" s="18"/>
      <c r="E107" s="18"/>
      <c r="F107" s="18"/>
      <c r="G107" s="18"/>
      <c r="H107" s="18"/>
      <c r="I107" s="19"/>
      <c r="J107" s="45"/>
      <c r="K107" s="25"/>
    </row>
    <row r="108" spans="1:11" s="16" customFormat="1" ht="15">
      <c r="A108" s="35"/>
      <c r="B108" s="72" t="s">
        <v>34</v>
      </c>
      <c r="I108" s="22"/>
      <c r="J108" s="68">
        <v>0.05</v>
      </c>
      <c r="K108" s="29" t="e">
        <f>J108*K114</f>
        <v>#REF!</v>
      </c>
    </row>
    <row r="109" spans="1:11" s="16" customFormat="1" ht="15">
      <c r="A109" s="27"/>
      <c r="B109" s="42"/>
      <c r="C109" s="24"/>
      <c r="D109" s="24"/>
      <c r="E109" s="24"/>
      <c r="F109" s="24"/>
      <c r="G109" s="24"/>
      <c r="H109" s="24"/>
      <c r="I109" s="79"/>
      <c r="J109" s="41"/>
      <c r="K109" s="25"/>
    </row>
    <row r="110" spans="1:11" s="16" customFormat="1" ht="15">
      <c r="A110" s="17"/>
      <c r="B110" s="43" t="s">
        <v>100</v>
      </c>
      <c r="C110" s="18"/>
      <c r="D110" s="18"/>
      <c r="E110" s="18"/>
      <c r="F110" s="18"/>
      <c r="G110" s="18"/>
      <c r="H110" s="18"/>
      <c r="I110" s="79"/>
      <c r="J110" s="49"/>
      <c r="K110" s="25"/>
    </row>
    <row r="111" spans="1:11" s="16" customFormat="1" ht="15">
      <c r="A111" s="27"/>
      <c r="B111" s="73" t="s">
        <v>33</v>
      </c>
      <c r="C111" s="24"/>
      <c r="D111" s="24"/>
      <c r="E111" s="24"/>
      <c r="F111" s="24"/>
      <c r="G111" s="24"/>
      <c r="H111" s="18"/>
      <c r="I111" s="18"/>
      <c r="J111" s="28">
        <v>0.03</v>
      </c>
      <c r="K111" s="29" t="e">
        <f>J111*K114</f>
        <v>#REF!</v>
      </c>
    </row>
    <row r="112" spans="1:11" s="16" customFormat="1" ht="15.75" customHeight="1">
      <c r="A112" s="23"/>
      <c r="B112" s="74" t="s">
        <v>32</v>
      </c>
      <c r="C112" s="18"/>
      <c r="D112" s="18"/>
      <c r="E112" s="18"/>
      <c r="F112" s="18"/>
      <c r="G112" s="18"/>
      <c r="H112" s="18"/>
      <c r="I112" s="18"/>
      <c r="J112" s="47">
        <v>0.0065</v>
      </c>
      <c r="K112" s="25" t="e">
        <f>K114*J112</f>
        <v>#REF!</v>
      </c>
    </row>
    <row r="113" spans="1:12" s="16" customFormat="1" ht="15.75" customHeight="1">
      <c r="A113" s="30"/>
      <c r="B113" s="52"/>
      <c r="C113" s="32"/>
      <c r="D113" s="32"/>
      <c r="E113" s="32"/>
      <c r="F113" s="32"/>
      <c r="G113" s="247"/>
      <c r="H113" s="53" t="s">
        <v>106</v>
      </c>
      <c r="I113" s="53"/>
      <c r="J113" s="54">
        <f>J108+J111+J112</f>
        <v>0.08650000000000001</v>
      </c>
      <c r="K113" s="55" t="e">
        <f>K108+K111+K112</f>
        <v>#REF!</v>
      </c>
      <c r="L113" s="46"/>
    </row>
    <row r="114" spans="1:12" s="16" customFormat="1" ht="15.75" thickBot="1">
      <c r="A114" s="36"/>
      <c r="B114" s="37"/>
      <c r="C114" s="37"/>
      <c r="D114" s="37"/>
      <c r="E114" s="37"/>
      <c r="F114" s="37"/>
      <c r="G114" s="37"/>
      <c r="H114" s="37" t="s">
        <v>98</v>
      </c>
      <c r="I114" s="37"/>
      <c r="J114" s="302">
        <f>100%-J113</f>
        <v>0.9135</v>
      </c>
      <c r="K114" s="51" t="e">
        <f>K105/J114</f>
        <v>#REF!</v>
      </c>
      <c r="L114" s="44"/>
    </row>
    <row r="115" spans="1:11" ht="15">
      <c r="A115" s="248"/>
      <c r="B115" s="249" t="s">
        <v>72</v>
      </c>
      <c r="C115" s="250"/>
      <c r="D115" s="250"/>
      <c r="E115" s="250"/>
      <c r="F115" s="250"/>
      <c r="G115" s="250"/>
      <c r="H115" s="250"/>
      <c r="I115" s="251"/>
      <c r="J115" s="252"/>
      <c r="K115" s="253" t="s">
        <v>49</v>
      </c>
    </row>
    <row r="116" spans="1:11" ht="15">
      <c r="A116" s="254" t="s">
        <v>0</v>
      </c>
      <c r="B116" s="169" t="s">
        <v>87</v>
      </c>
      <c r="C116" s="106"/>
      <c r="D116" s="106"/>
      <c r="E116" s="106"/>
      <c r="F116" s="106"/>
      <c r="G116" s="106"/>
      <c r="H116" s="255"/>
      <c r="I116" s="107"/>
      <c r="J116" s="256"/>
      <c r="K116" s="181">
        <f>K29</f>
        <v>976.54</v>
      </c>
    </row>
    <row r="117" spans="1:11" ht="15">
      <c r="A117" s="118" t="s">
        <v>1</v>
      </c>
      <c r="B117" s="3" t="s">
        <v>73</v>
      </c>
      <c r="C117" s="100"/>
      <c r="D117" s="100"/>
      <c r="E117" s="100"/>
      <c r="F117" s="100"/>
      <c r="G117" s="100"/>
      <c r="H117" s="257"/>
      <c r="I117" s="101"/>
      <c r="J117" s="258"/>
      <c r="K117" s="152">
        <f>K37</f>
        <v>427.5236</v>
      </c>
    </row>
    <row r="118" spans="1:11" ht="15">
      <c r="A118" s="118" t="s">
        <v>2</v>
      </c>
      <c r="B118" s="3" t="s">
        <v>88</v>
      </c>
      <c r="C118" s="100"/>
      <c r="D118" s="100"/>
      <c r="E118" s="100"/>
      <c r="F118" s="100"/>
      <c r="G118" s="100"/>
      <c r="H118" s="100"/>
      <c r="I118" s="101"/>
      <c r="J118" s="259"/>
      <c r="K118" s="152" t="e">
        <f>K44</f>
        <v>#REF!</v>
      </c>
    </row>
    <row r="119" spans="1:11" ht="15">
      <c r="A119" s="118" t="s">
        <v>3</v>
      </c>
      <c r="B119" s="9" t="s">
        <v>74</v>
      </c>
      <c r="I119" s="260"/>
      <c r="J119" s="261" t="e">
        <f>J55+#REF!+J65+J73+J84</f>
        <v>#REF!</v>
      </c>
      <c r="K119" s="262" t="e">
        <f>K85</f>
        <v>#REF!</v>
      </c>
    </row>
    <row r="120" spans="1:11" ht="15">
      <c r="A120" s="263"/>
      <c r="B120" s="227"/>
      <c r="C120" s="371"/>
      <c r="D120" s="227" t="s">
        <v>75</v>
      </c>
      <c r="E120" s="371"/>
      <c r="F120" s="371"/>
      <c r="G120" s="371"/>
      <c r="H120" s="371"/>
      <c r="I120" s="228"/>
      <c r="J120" s="264"/>
      <c r="K120" s="265" t="e">
        <f>SUM(K116:K119)</f>
        <v>#REF!</v>
      </c>
    </row>
    <row r="121" spans="1:12" ht="15.75" thickBot="1">
      <c r="A121" s="124" t="s">
        <v>4</v>
      </c>
      <c r="B121" s="266" t="s">
        <v>96</v>
      </c>
      <c r="C121" s="86"/>
      <c r="D121" s="86"/>
      <c r="E121" s="86"/>
      <c r="F121" s="86"/>
      <c r="G121" s="86"/>
      <c r="H121" s="86"/>
      <c r="I121" s="267"/>
      <c r="J121" s="268">
        <f>J113+J104+J101</f>
        <v>0.128279</v>
      </c>
      <c r="K121" s="269" t="e">
        <f>K113+K104+K101</f>
        <v>#REF!</v>
      </c>
      <c r="L121" s="270"/>
    </row>
    <row r="122" spans="1:12" ht="15.75" thickBot="1">
      <c r="A122" s="271"/>
      <c r="B122" s="272"/>
      <c r="C122" s="244"/>
      <c r="D122" s="273" t="s">
        <v>76</v>
      </c>
      <c r="E122" s="244"/>
      <c r="F122" s="244"/>
      <c r="G122" s="244"/>
      <c r="H122" s="244"/>
      <c r="I122" s="274"/>
      <c r="J122" s="275"/>
      <c r="K122" s="276" t="e">
        <f>K120+K121</f>
        <v>#REF!</v>
      </c>
      <c r="L122" s="277"/>
    </row>
    <row r="123" spans="1:12" ht="15.75" thickBot="1">
      <c r="A123" s="528" t="s">
        <v>125</v>
      </c>
      <c r="B123" s="529"/>
      <c r="C123" s="529"/>
      <c r="D123" s="529"/>
      <c r="E123" s="529"/>
      <c r="F123" s="529"/>
      <c r="G123" s="529"/>
      <c r="H123" s="529"/>
      <c r="I123" s="530"/>
      <c r="J123" s="278"/>
      <c r="K123" s="279"/>
      <c r="L123" s="7"/>
    </row>
    <row r="124" spans="1:12" ht="15.75" thickBot="1">
      <c r="A124" s="187"/>
      <c r="B124" s="187" t="s">
        <v>77</v>
      </c>
      <c r="C124" s="188"/>
      <c r="D124" s="188"/>
      <c r="E124" s="188"/>
      <c r="F124" s="188"/>
      <c r="G124" s="188"/>
      <c r="H124" s="280"/>
      <c r="I124" s="281" t="s">
        <v>49</v>
      </c>
      <c r="K124" s="10"/>
      <c r="L124" s="7"/>
    </row>
    <row r="125" spans="1:12" ht="15">
      <c r="A125" s="118" t="s">
        <v>0</v>
      </c>
      <c r="B125" s="263" t="s">
        <v>53</v>
      </c>
      <c r="C125" s="100"/>
      <c r="D125" s="100"/>
      <c r="E125" s="100"/>
      <c r="F125" s="100"/>
      <c r="G125" s="100"/>
      <c r="H125" s="282"/>
      <c r="I125" s="283" t="e">
        <f>K122</f>
        <v>#REF!</v>
      </c>
      <c r="K125" s="10"/>
      <c r="L125" s="7"/>
    </row>
    <row r="126" spans="1:12" ht="15">
      <c r="A126" s="118" t="s">
        <v>1</v>
      </c>
      <c r="B126" s="263" t="s">
        <v>206</v>
      </c>
      <c r="C126" s="100"/>
      <c r="D126" s="100"/>
      <c r="E126" s="100"/>
      <c r="F126" s="100"/>
      <c r="G126" s="100"/>
      <c r="H126" s="282">
        <v>1</v>
      </c>
      <c r="I126" s="283" t="e">
        <f>I125*H126</f>
        <v>#REF!</v>
      </c>
      <c r="J126" s="361"/>
      <c r="K126" s="10"/>
      <c r="L126" s="7"/>
    </row>
    <row r="127" spans="1:12" ht="15">
      <c r="A127" s="362" t="s">
        <v>2</v>
      </c>
      <c r="B127" s="363" t="s">
        <v>207</v>
      </c>
      <c r="C127" s="358"/>
      <c r="D127" s="358"/>
      <c r="E127" s="358"/>
      <c r="F127" s="358"/>
      <c r="G127" s="358"/>
      <c r="H127" s="364">
        <v>2</v>
      </c>
      <c r="I127" s="365" t="e">
        <f>I126*H127</f>
        <v>#REF!</v>
      </c>
      <c r="J127" s="361"/>
      <c r="K127" s="10"/>
      <c r="L127" s="7"/>
    </row>
    <row r="128" spans="1:12" ht="15.75" thickBot="1">
      <c r="A128" s="284" t="s">
        <v>3</v>
      </c>
      <c r="B128" s="85" t="s">
        <v>28</v>
      </c>
      <c r="C128" s="86"/>
      <c r="D128" s="86"/>
      <c r="E128" s="86"/>
      <c r="F128" s="86"/>
      <c r="G128" s="86"/>
      <c r="H128" s="285">
        <v>12</v>
      </c>
      <c r="I128" s="286" t="e">
        <f>I$127*$H128</f>
        <v>#REF!</v>
      </c>
      <c r="K128" s="279"/>
      <c r="L128" s="7"/>
    </row>
    <row r="129" spans="1:12" ht="15.75" thickBot="1">
      <c r="A129" s="287"/>
      <c r="J129" s="200"/>
      <c r="K129" s="279"/>
      <c r="L129" s="7"/>
    </row>
    <row r="130" spans="1:12" ht="15.75" thickBot="1">
      <c r="A130" s="90" t="s">
        <v>132</v>
      </c>
      <c r="B130" s="2"/>
      <c r="C130" s="2"/>
      <c r="D130" s="2"/>
      <c r="E130" s="2"/>
      <c r="F130" s="2"/>
      <c r="G130" s="2"/>
      <c r="H130" s="288">
        <v>0.05</v>
      </c>
      <c r="I130" s="276" t="e">
        <f>I128*$H$130</f>
        <v>#REF!</v>
      </c>
      <c r="K130" s="10"/>
      <c r="L130" s="7"/>
    </row>
    <row r="131" spans="1:12" ht="15.75" thickBot="1">
      <c r="A131" s="287"/>
      <c r="K131" s="10"/>
      <c r="L131" s="7"/>
    </row>
    <row r="132" spans="1:12" ht="15.75" thickBot="1">
      <c r="A132" s="287"/>
      <c r="B132" s="531" t="s">
        <v>126</v>
      </c>
      <c r="C132" s="532"/>
      <c r="D132" s="532"/>
      <c r="E132" s="532"/>
      <c r="F132" s="532"/>
      <c r="G132" s="532"/>
      <c r="H132" s="532"/>
      <c r="I132" s="532"/>
      <c r="J132" s="533"/>
      <c r="K132" s="10"/>
      <c r="L132" s="7"/>
    </row>
    <row r="133" spans="1:12" ht="15">
      <c r="A133" s="287"/>
      <c r="B133" s="289" t="s">
        <v>127</v>
      </c>
      <c r="C133" s="290"/>
      <c r="D133" s="290"/>
      <c r="E133" s="291"/>
      <c r="G133" s="519" t="s">
        <v>128</v>
      </c>
      <c r="H133" s="520"/>
      <c r="I133" s="520"/>
      <c r="J133" s="521"/>
      <c r="K133" s="10"/>
      <c r="L133" s="7"/>
    </row>
    <row r="134" spans="1:12" ht="15">
      <c r="A134" s="287"/>
      <c r="B134" s="99" t="s">
        <v>11</v>
      </c>
      <c r="C134" s="11" t="s">
        <v>29</v>
      </c>
      <c r="D134" s="11" t="s">
        <v>22</v>
      </c>
      <c r="E134" s="11" t="s">
        <v>24</v>
      </c>
      <c r="G134" s="11" t="s">
        <v>11</v>
      </c>
      <c r="H134" s="11" t="s">
        <v>21</v>
      </c>
      <c r="I134" s="11" t="s">
        <v>22</v>
      </c>
      <c r="J134" s="292" t="s">
        <v>23</v>
      </c>
      <c r="K134" s="10"/>
      <c r="L134" s="7"/>
    </row>
    <row r="135" spans="1:12" ht="15">
      <c r="A135" s="287"/>
      <c r="B135" s="293">
        <v>3.7</v>
      </c>
      <c r="C135" s="11">
        <v>2</v>
      </c>
      <c r="D135" s="11">
        <v>22</v>
      </c>
      <c r="E135" s="12">
        <f>B135*C135*D135</f>
        <v>162.8</v>
      </c>
      <c r="G135" s="383">
        <v>15.26</v>
      </c>
      <c r="H135" s="11">
        <v>22</v>
      </c>
      <c r="I135" s="11">
        <v>22</v>
      </c>
      <c r="J135" s="13">
        <f>G135*22</f>
        <v>335.71999999999997</v>
      </c>
      <c r="K135" s="10"/>
      <c r="L135" s="7"/>
    </row>
    <row r="136" spans="1:11" ht="15">
      <c r="A136" s="287"/>
      <c r="B136" s="287"/>
      <c r="E136" s="260"/>
      <c r="G136" s="9"/>
      <c r="J136" s="10"/>
      <c r="K136" s="10"/>
    </row>
    <row r="137" spans="1:11" ht="15">
      <c r="A137" s="287"/>
      <c r="B137" s="99" t="s">
        <v>45</v>
      </c>
      <c r="C137" s="11" t="s">
        <v>10</v>
      </c>
      <c r="D137" s="11" t="s">
        <v>24</v>
      </c>
      <c r="E137" s="260"/>
      <c r="G137" s="11" t="s">
        <v>24</v>
      </c>
      <c r="H137" s="11"/>
      <c r="I137" s="11" t="s">
        <v>24</v>
      </c>
      <c r="J137" s="10"/>
      <c r="K137" s="10"/>
    </row>
    <row r="138" spans="1:11" ht="15">
      <c r="A138" s="287"/>
      <c r="B138" s="294">
        <f>K23</f>
        <v>976.54</v>
      </c>
      <c r="C138" s="11">
        <v>6</v>
      </c>
      <c r="D138" s="12">
        <f>B138*C138/100</f>
        <v>58.5924</v>
      </c>
      <c r="E138" s="260"/>
      <c r="G138" s="12">
        <f>J135</f>
        <v>335.71999999999997</v>
      </c>
      <c r="H138" s="295">
        <v>0.2</v>
      </c>
      <c r="I138" s="12">
        <f>G138*H138</f>
        <v>67.14399999999999</v>
      </c>
      <c r="J138" s="10"/>
      <c r="K138" s="10"/>
    </row>
    <row r="139" spans="1:11" ht="15">
      <c r="A139" s="287"/>
      <c r="B139" s="287"/>
      <c r="E139" s="260"/>
      <c r="F139" s="1" t="s">
        <v>196</v>
      </c>
      <c r="G139" s="9"/>
      <c r="J139" s="10"/>
      <c r="K139" s="10"/>
    </row>
    <row r="140" spans="1:11" ht="15.75" thickBot="1">
      <c r="A140" s="287"/>
      <c r="B140" s="296" t="s">
        <v>30</v>
      </c>
      <c r="C140" s="297"/>
      <c r="D140" s="298"/>
      <c r="E140" s="260"/>
      <c r="G140" s="299" t="s">
        <v>25</v>
      </c>
      <c r="H140" s="11"/>
      <c r="I140" s="50"/>
      <c r="J140" s="10"/>
      <c r="K140" s="10"/>
    </row>
    <row r="141" spans="1:11" ht="15.75" thickBot="1">
      <c r="A141" s="287"/>
      <c r="B141" s="294">
        <f>E135</f>
        <v>162.8</v>
      </c>
      <c r="C141" s="300">
        <f>D138</f>
        <v>58.5924</v>
      </c>
      <c r="D141" s="14">
        <f>B141-C141</f>
        <v>104.20760000000001</v>
      </c>
      <c r="E141" s="107"/>
      <c r="G141" s="12">
        <f>J135</f>
        <v>335.71999999999997</v>
      </c>
      <c r="H141" s="15">
        <f>I138</f>
        <v>67.14399999999999</v>
      </c>
      <c r="I141" s="14">
        <f>G141-H141</f>
        <v>268.57599999999996</v>
      </c>
      <c r="J141" s="4"/>
      <c r="K141" s="10"/>
    </row>
    <row r="142" spans="1:11" ht="15.75" thickBot="1">
      <c r="A142" s="287"/>
      <c r="B142" s="85"/>
      <c r="C142" s="86"/>
      <c r="D142" s="86"/>
      <c r="E142" s="86"/>
      <c r="F142" s="86"/>
      <c r="G142" s="86"/>
      <c r="H142" s="86"/>
      <c r="I142" s="86"/>
      <c r="J142" s="89"/>
      <c r="K142" s="10"/>
    </row>
    <row r="143" spans="1:11" ht="15">
      <c r="A143" s="287"/>
      <c r="G143" s="456"/>
      <c r="K143" s="10"/>
    </row>
    <row r="144" spans="1:14" ht="15" hidden="1">
      <c r="A144" s="503" t="s">
        <v>129</v>
      </c>
      <c r="B144" s="504"/>
      <c r="C144" s="504"/>
      <c r="D144" s="504"/>
      <c r="E144" s="504"/>
      <c r="F144" s="504"/>
      <c r="G144" s="7"/>
      <c r="H144" s="7"/>
      <c r="I144" s="7"/>
      <c r="J144" s="7"/>
      <c r="K144" s="309"/>
      <c r="L144" s="7"/>
      <c r="M144" s="7"/>
      <c r="N144" s="7"/>
    </row>
    <row r="145" spans="1:14" ht="51" hidden="1">
      <c r="A145" s="505" t="s">
        <v>103</v>
      </c>
      <c r="B145" s="506"/>
      <c r="C145" s="506"/>
      <c r="D145" s="367" t="s">
        <v>199</v>
      </c>
      <c r="E145" s="308" t="s">
        <v>136</v>
      </c>
      <c r="F145" s="308" t="s">
        <v>135</v>
      </c>
      <c r="H145" s="7"/>
      <c r="I145" s="7"/>
      <c r="J145" s="7"/>
      <c r="K145" s="309"/>
      <c r="L145" s="7"/>
      <c r="M145" s="7"/>
      <c r="N145" s="7"/>
    </row>
    <row r="146" spans="1:14" ht="30.75" customHeight="1" hidden="1">
      <c r="A146" s="507" t="s">
        <v>198</v>
      </c>
      <c r="B146" s="508"/>
      <c r="C146" s="508"/>
      <c r="D146" s="326">
        <v>4</v>
      </c>
      <c r="E146" s="303">
        <v>35</v>
      </c>
      <c r="F146" s="303">
        <f aca="true" t="shared" si="1" ref="F146:F151">D146*E146</f>
        <v>140</v>
      </c>
      <c r="H146" s="7"/>
      <c r="I146" s="7"/>
      <c r="J146" s="7"/>
      <c r="K146" s="309"/>
      <c r="L146" s="7"/>
      <c r="M146" s="7"/>
      <c r="N146" s="7"/>
    </row>
    <row r="147" spans="1:14" ht="43.5" customHeight="1" hidden="1">
      <c r="A147" s="509" t="s">
        <v>201</v>
      </c>
      <c r="B147" s="510"/>
      <c r="C147" s="511"/>
      <c r="D147" s="337">
        <v>2</v>
      </c>
      <c r="E147" s="304">
        <v>37</v>
      </c>
      <c r="F147" s="304">
        <f t="shared" si="1"/>
        <v>74</v>
      </c>
      <c r="H147" s="7"/>
      <c r="I147" s="7"/>
      <c r="J147" s="7"/>
      <c r="K147" s="309"/>
      <c r="L147" s="7"/>
      <c r="M147" s="7"/>
      <c r="N147" s="7"/>
    </row>
    <row r="148" spans="1:14" ht="15" hidden="1">
      <c r="A148" s="512" t="s">
        <v>202</v>
      </c>
      <c r="B148" s="513"/>
      <c r="C148" s="513"/>
      <c r="D148" s="337">
        <v>2</v>
      </c>
      <c r="E148" s="305">
        <v>31</v>
      </c>
      <c r="F148" s="305">
        <f t="shared" si="1"/>
        <v>62</v>
      </c>
      <c r="H148" s="7"/>
      <c r="I148" s="7"/>
      <c r="J148" s="7"/>
      <c r="K148" s="309"/>
      <c r="L148" s="7"/>
      <c r="M148" s="7"/>
      <c r="N148" s="7"/>
    </row>
    <row r="149" spans="1:14" ht="30" customHeight="1" hidden="1">
      <c r="A149" s="514" t="s">
        <v>203</v>
      </c>
      <c r="B149" s="515"/>
      <c r="C149" s="515"/>
      <c r="D149" s="337">
        <v>1</v>
      </c>
      <c r="E149" s="304">
        <v>35</v>
      </c>
      <c r="F149" s="306">
        <f t="shared" si="1"/>
        <v>35</v>
      </c>
      <c r="H149" s="7"/>
      <c r="I149" s="7"/>
      <c r="J149" s="7"/>
      <c r="K149" s="309"/>
      <c r="L149" s="7"/>
      <c r="M149" s="7"/>
      <c r="N149" s="7"/>
    </row>
    <row r="150" spans="1:14" ht="15" hidden="1">
      <c r="A150" s="516" t="s">
        <v>204</v>
      </c>
      <c r="B150" s="517"/>
      <c r="C150" s="517"/>
      <c r="D150" s="327">
        <v>2</v>
      </c>
      <c r="E150" s="304">
        <v>65</v>
      </c>
      <c r="F150" s="304">
        <f t="shared" si="1"/>
        <v>130</v>
      </c>
      <c r="H150" s="7"/>
      <c r="I150" s="7"/>
      <c r="J150" s="7"/>
      <c r="K150" s="309"/>
      <c r="L150" s="7"/>
      <c r="M150" s="7"/>
      <c r="N150" s="7"/>
    </row>
    <row r="151" spans="1:14" ht="15" hidden="1">
      <c r="A151" s="516" t="s">
        <v>205</v>
      </c>
      <c r="B151" s="517"/>
      <c r="C151" s="517"/>
      <c r="D151" s="327">
        <v>1</v>
      </c>
      <c r="E151" s="304">
        <v>60</v>
      </c>
      <c r="F151" s="304">
        <f t="shared" si="1"/>
        <v>60</v>
      </c>
      <c r="H151" s="7"/>
      <c r="I151" s="7"/>
      <c r="J151" s="7"/>
      <c r="K151" s="309"/>
      <c r="L151" s="7"/>
      <c r="M151" s="7"/>
      <c r="N151" s="7"/>
    </row>
    <row r="152" spans="1:14" ht="15" customHeight="1" hidden="1">
      <c r="A152" s="499" t="s">
        <v>200</v>
      </c>
      <c r="B152" s="500"/>
      <c r="C152" s="500"/>
      <c r="D152" s="500"/>
      <c r="E152" s="301">
        <v>20</v>
      </c>
      <c r="F152" s="304">
        <f>F146+F147+F148+F150+F151+F149</f>
        <v>501</v>
      </c>
      <c r="H152" s="7"/>
      <c r="I152" s="7"/>
      <c r="J152" s="7"/>
      <c r="K152" s="309"/>
      <c r="L152" s="7"/>
      <c r="M152" s="7"/>
      <c r="N152" s="7"/>
    </row>
    <row r="153" spans="1:11" ht="15" customHeight="1" hidden="1">
      <c r="A153" s="501" t="s">
        <v>102</v>
      </c>
      <c r="B153" s="502"/>
      <c r="C153" s="502"/>
      <c r="D153" s="502"/>
      <c r="E153" s="307"/>
      <c r="F153" s="304">
        <f>F152/E152</f>
        <v>25.05</v>
      </c>
      <c r="K153" s="10"/>
    </row>
    <row r="154" spans="1:11" ht="15.75" thickBot="1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9"/>
    </row>
    <row r="155" spans="1:11" ht="15" hidden="1">
      <c r="A155" s="287"/>
      <c r="K155" s="10"/>
    </row>
    <row r="156" spans="1:16" ht="15" hidden="1">
      <c r="A156" s="575" t="s">
        <v>144</v>
      </c>
      <c r="B156" s="576"/>
      <c r="C156" s="576"/>
      <c r="D156" s="576"/>
      <c r="E156" s="576"/>
      <c r="F156" s="576"/>
      <c r="G156" s="576"/>
      <c r="H156" s="576"/>
      <c r="I156" s="576"/>
      <c r="J156" s="576"/>
      <c r="K156" s="309"/>
      <c r="L156" s="7"/>
      <c r="M156" s="7"/>
      <c r="N156" s="7"/>
      <c r="O156" s="7"/>
      <c r="P156" s="7"/>
    </row>
    <row r="157" spans="1:11" s="123" customFormat="1" ht="45" hidden="1">
      <c r="A157" s="579" t="s">
        <v>139</v>
      </c>
      <c r="B157" s="580"/>
      <c r="C157" s="316" t="s">
        <v>140</v>
      </c>
      <c r="D157" s="316" t="s">
        <v>138</v>
      </c>
      <c r="E157" s="316" t="s">
        <v>141</v>
      </c>
      <c r="F157" s="316" t="s">
        <v>145</v>
      </c>
      <c r="G157" s="316" t="s">
        <v>146</v>
      </c>
      <c r="H157" s="316" t="s">
        <v>142</v>
      </c>
      <c r="I157" s="316" t="s">
        <v>147</v>
      </c>
      <c r="J157" s="316" t="s">
        <v>143</v>
      </c>
      <c r="K157" s="322"/>
    </row>
    <row r="158" spans="1:11" s="123" customFormat="1" ht="15" hidden="1">
      <c r="A158" s="577">
        <v>1109</v>
      </c>
      <c r="B158" s="578"/>
      <c r="C158" s="317">
        <v>220</v>
      </c>
      <c r="D158" s="318">
        <f>A158/C158</f>
        <v>5.040909090909091</v>
      </c>
      <c r="E158" s="317">
        <v>30</v>
      </c>
      <c r="F158" s="318">
        <f>D158*E158</f>
        <v>151.22727272727272</v>
      </c>
      <c r="G158" s="317">
        <v>5</v>
      </c>
      <c r="H158" s="318">
        <f>F158/G158</f>
        <v>30.245454545454542</v>
      </c>
      <c r="I158" s="319">
        <f>365.25/12</f>
        <v>30.4375</v>
      </c>
      <c r="J158" s="318">
        <f>H158*I158</f>
        <v>920.5960227272726</v>
      </c>
      <c r="K158" s="322">
        <f>A158/220*150</f>
        <v>756.1363636363636</v>
      </c>
    </row>
    <row r="159" spans="1:11" s="123" customFormat="1" ht="15" hidden="1">
      <c r="A159" s="323"/>
      <c r="B159" s="315"/>
      <c r="D159" s="320"/>
      <c r="F159" s="320"/>
      <c r="H159" s="320"/>
      <c r="I159" s="321"/>
      <c r="J159" s="320"/>
      <c r="K159" s="322"/>
    </row>
    <row r="160" spans="1:11" ht="15" hidden="1">
      <c r="A160" s="575" t="s">
        <v>161</v>
      </c>
      <c r="B160" s="576"/>
      <c r="C160" s="576"/>
      <c r="D160" s="576"/>
      <c r="E160" s="576"/>
      <c r="F160" s="576"/>
      <c r="G160" s="576"/>
      <c r="H160" s="576"/>
      <c r="I160" s="576"/>
      <c r="J160" s="576"/>
      <c r="K160" s="10"/>
    </row>
    <row r="161" spans="1:11" s="123" customFormat="1" ht="45" hidden="1">
      <c r="A161" s="579" t="s">
        <v>149</v>
      </c>
      <c r="B161" s="580"/>
      <c r="C161" s="316" t="s">
        <v>140</v>
      </c>
      <c r="D161" s="316" t="s">
        <v>138</v>
      </c>
      <c r="E161" s="316" t="s">
        <v>141</v>
      </c>
      <c r="F161" s="316" t="s">
        <v>145</v>
      </c>
      <c r="G161" s="316" t="s">
        <v>146</v>
      </c>
      <c r="H161" s="316" t="s">
        <v>142</v>
      </c>
      <c r="I161" s="316" t="s">
        <v>147</v>
      </c>
      <c r="J161" s="317"/>
      <c r="K161" s="322"/>
    </row>
    <row r="162" spans="1:11" s="123" customFormat="1" ht="15" hidden="1">
      <c r="A162" s="577">
        <v>23.5</v>
      </c>
      <c r="B162" s="578"/>
      <c r="C162" s="317">
        <v>220</v>
      </c>
      <c r="D162" s="318">
        <f>A162/C162</f>
        <v>0.10681818181818181</v>
      </c>
      <c r="E162" s="317">
        <v>30</v>
      </c>
      <c r="F162" s="318">
        <f>D162*E162</f>
        <v>3.204545454545454</v>
      </c>
      <c r="G162" s="317">
        <v>5</v>
      </c>
      <c r="H162" s="318">
        <f>F162/G162</f>
        <v>0.6409090909090909</v>
      </c>
      <c r="I162" s="319">
        <f>I158:I158</f>
        <v>30.4375</v>
      </c>
      <c r="J162" s="318">
        <f>H162*I162</f>
        <v>19.507670454545455</v>
      </c>
      <c r="K162" s="322"/>
    </row>
    <row r="163" spans="1:11" ht="15.75" hidden="1" thickBot="1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9"/>
    </row>
  </sheetData>
  <sheetProtection/>
  <mergeCells count="58">
    <mergeCell ref="A96:H96"/>
    <mergeCell ref="I96:J96"/>
    <mergeCell ref="A97:I97"/>
    <mergeCell ref="B91:J91"/>
    <mergeCell ref="B92:J92"/>
    <mergeCell ref="B93:J93"/>
    <mergeCell ref="B94:J94"/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63:H63"/>
    <mergeCell ref="F67:I67"/>
    <mergeCell ref="D59:I59"/>
    <mergeCell ref="F68:I68"/>
    <mergeCell ref="F69:I69"/>
    <mergeCell ref="F70:I70"/>
    <mergeCell ref="G71:I71"/>
    <mergeCell ref="B72:I72"/>
    <mergeCell ref="D78:I78"/>
    <mergeCell ref="E79:I79"/>
    <mergeCell ref="F80:I80"/>
    <mergeCell ref="G86:J86"/>
    <mergeCell ref="A123:I123"/>
    <mergeCell ref="B132:J132"/>
    <mergeCell ref="G133:J133"/>
    <mergeCell ref="B89:J89"/>
    <mergeCell ref="B90:J90"/>
    <mergeCell ref="A88:K88"/>
    <mergeCell ref="B95:J95"/>
    <mergeCell ref="A144:F144"/>
    <mergeCell ref="A145:C145"/>
    <mergeCell ref="A146:C146"/>
    <mergeCell ref="A147:C147"/>
    <mergeCell ref="A148:C148"/>
    <mergeCell ref="A149:C149"/>
    <mergeCell ref="A158:B158"/>
    <mergeCell ref="A160:J160"/>
    <mergeCell ref="A161:B161"/>
    <mergeCell ref="A162:B162"/>
    <mergeCell ref="A150:C150"/>
    <mergeCell ref="A151:C151"/>
    <mergeCell ref="A152:D152"/>
    <mergeCell ref="A153:D153"/>
    <mergeCell ref="A156:J156"/>
    <mergeCell ref="A157:B157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46">
      <selection activeCell="K84" sqref="K84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 t="e">
        <f>#REF!</f>
        <v>#REF!</v>
      </c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 t="e">
        <f>#REF!</f>
        <v>#REF!</v>
      </c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210</v>
      </c>
      <c r="J4" s="543"/>
      <c r="K4" s="544"/>
    </row>
    <row r="5" spans="1:11" ht="15">
      <c r="A5" s="555" t="s">
        <v>18</v>
      </c>
      <c r="B5" s="556"/>
      <c r="C5" s="557" t="s">
        <v>218</v>
      </c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62" t="s">
        <v>219</v>
      </c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64" t="s">
        <v>220</v>
      </c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69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 t="str">
        <f>C7</f>
        <v>23/02/16 -16:00</v>
      </c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222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 t="s">
        <v>221</v>
      </c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70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70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227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976.54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358"/>
      <c r="E19" s="100"/>
      <c r="F19" s="100"/>
      <c r="G19" s="548"/>
      <c r="H19" s="548"/>
      <c r="I19" s="100" t="str">
        <f>I17</f>
        <v>Limpeza 44 Horas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86"/>
      <c r="E20" s="110"/>
      <c r="F20" s="110"/>
      <c r="G20" s="110"/>
      <c r="H20" s="110"/>
      <c r="I20" s="366">
        <v>42401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349"/>
      <c r="J23" s="135"/>
      <c r="K23" s="350">
        <f>I18</f>
        <v>976.54</v>
      </c>
    </row>
    <row r="24" spans="1:12" s="137" customFormat="1" ht="15">
      <c r="A24" s="132" t="s">
        <v>1</v>
      </c>
      <c r="B24" s="133" t="s">
        <v>159</v>
      </c>
      <c r="C24" s="134"/>
      <c r="D24" s="134"/>
      <c r="E24" s="134"/>
      <c r="F24" s="134"/>
      <c r="G24" s="134"/>
      <c r="H24" s="134"/>
      <c r="I24" s="351"/>
      <c r="J24" s="352">
        <v>0</v>
      </c>
      <c r="K24" s="355">
        <f>K23*J24</f>
        <v>0</v>
      </c>
      <c r="L24" s="356"/>
    </row>
    <row r="25" spans="1:12" s="137" customFormat="1" ht="15">
      <c r="A25" s="132" t="s">
        <v>2</v>
      </c>
      <c r="B25" s="133" t="s">
        <v>192</v>
      </c>
      <c r="C25" s="134"/>
      <c r="D25" s="134"/>
      <c r="E25" s="134"/>
      <c r="F25" s="134"/>
      <c r="G25" s="134"/>
      <c r="H25" s="134"/>
      <c r="I25" s="351"/>
      <c r="J25" s="352"/>
      <c r="K25" s="355">
        <f>K23*J25</f>
        <v>0</v>
      </c>
      <c r="L25" s="356"/>
    </row>
    <row r="26" spans="1:12" s="137" customFormat="1" ht="15">
      <c r="A26" s="132" t="s">
        <v>3</v>
      </c>
      <c r="B26" s="133" t="s">
        <v>193</v>
      </c>
      <c r="C26" s="134"/>
      <c r="D26" s="134"/>
      <c r="E26" s="134"/>
      <c r="F26" s="134"/>
      <c r="G26" s="134"/>
      <c r="H26" s="134"/>
      <c r="I26" s="351"/>
      <c r="J26" s="352"/>
      <c r="K26" s="355">
        <v>0</v>
      </c>
      <c r="L26" s="356"/>
    </row>
    <row r="27" spans="1:11" s="137" customFormat="1" ht="15">
      <c r="A27" s="132" t="s">
        <v>4</v>
      </c>
      <c r="B27" s="133" t="s">
        <v>195</v>
      </c>
      <c r="C27" s="134"/>
      <c r="D27" s="134"/>
      <c r="E27" s="134"/>
      <c r="F27" s="134"/>
      <c r="G27" s="134"/>
      <c r="H27" s="134"/>
      <c r="I27" s="351"/>
      <c r="J27" s="359">
        <v>0</v>
      </c>
      <c r="K27" s="357">
        <f>J27*15</f>
        <v>0</v>
      </c>
    </row>
    <row r="28" spans="1:11" s="137" customFormat="1" ht="15">
      <c r="A28" s="132" t="s">
        <v>4</v>
      </c>
      <c r="B28" s="133" t="s">
        <v>194</v>
      </c>
      <c r="C28" s="134"/>
      <c r="D28" s="134"/>
      <c r="E28" s="134"/>
      <c r="F28" s="134"/>
      <c r="G28" s="134"/>
      <c r="H28" s="134"/>
      <c r="I28" s="353"/>
      <c r="J28" s="360">
        <v>0</v>
      </c>
      <c r="K28" s="354">
        <f>(K26+K27)*J28</f>
        <v>0</v>
      </c>
    </row>
    <row r="29" spans="1:11" s="137" customFormat="1" ht="15.75" thickBot="1">
      <c r="A29" s="141"/>
      <c r="B29" s="142" t="s">
        <v>58</v>
      </c>
      <c r="C29" s="143"/>
      <c r="D29" s="143"/>
      <c r="E29" s="143"/>
      <c r="F29" s="143"/>
      <c r="G29" s="143"/>
      <c r="H29" s="143"/>
      <c r="I29" s="143"/>
      <c r="J29" s="144"/>
      <c r="K29" s="145">
        <f>K23+K24+K28+K25+K26+K27</f>
        <v>976.54</v>
      </c>
    </row>
    <row r="30" spans="1:11" ht="15.75" thickBot="1">
      <c r="A30" s="368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146"/>
    </row>
    <row r="31" spans="1:11" ht="15.75" thickBot="1">
      <c r="A31" s="129">
        <v>2</v>
      </c>
      <c r="B31" s="147" t="s">
        <v>60</v>
      </c>
      <c r="C31" s="147"/>
      <c r="D31" s="147"/>
      <c r="E31" s="147"/>
      <c r="F31" s="147"/>
      <c r="G31" s="147"/>
      <c r="H31" s="147"/>
      <c r="I31" s="148"/>
      <c r="J31" s="149"/>
      <c r="K31" s="131" t="s">
        <v>57</v>
      </c>
    </row>
    <row r="32" spans="1:11" ht="15">
      <c r="A32" s="105" t="s">
        <v>0</v>
      </c>
      <c r="B32" s="3" t="s">
        <v>46</v>
      </c>
      <c r="C32" s="100"/>
      <c r="D32" s="100"/>
      <c r="E32" s="100"/>
      <c r="F32" s="100"/>
      <c r="G32" s="100"/>
      <c r="H32" s="100"/>
      <c r="I32" s="150" t="s">
        <v>50</v>
      </c>
      <c r="J32" s="151"/>
      <c r="K32" s="152">
        <f>$D$140</f>
        <v>104.20760000000001</v>
      </c>
    </row>
    <row r="33" spans="1:11" ht="15">
      <c r="A33" s="99" t="s">
        <v>1</v>
      </c>
      <c r="B33" s="3" t="s">
        <v>47</v>
      </c>
      <c r="C33" s="100"/>
      <c r="D33" s="100"/>
      <c r="E33" s="100"/>
      <c r="F33" s="100"/>
      <c r="G33" s="100"/>
      <c r="H33" s="100"/>
      <c r="I33" s="150" t="s">
        <v>50</v>
      </c>
      <c r="J33" s="151"/>
      <c r="K33" s="152">
        <f>$I$140</f>
        <v>268.57599999999996</v>
      </c>
    </row>
    <row r="34" spans="1:11" ht="15">
      <c r="A34" s="99" t="s">
        <v>2</v>
      </c>
      <c r="B34" s="3" t="s">
        <v>113</v>
      </c>
      <c r="C34" s="100"/>
      <c r="D34" s="100"/>
      <c r="E34" s="100"/>
      <c r="F34" s="100"/>
      <c r="G34" s="100"/>
      <c r="H34" s="100"/>
      <c r="I34" s="153" t="s">
        <v>89</v>
      </c>
      <c r="J34" s="154"/>
      <c r="K34" s="155">
        <v>45.14</v>
      </c>
    </row>
    <row r="35" spans="1:11" ht="15">
      <c r="A35" s="99" t="s">
        <v>3</v>
      </c>
      <c r="B35" s="3" t="s">
        <v>231</v>
      </c>
      <c r="C35" s="100"/>
      <c r="D35" s="100"/>
      <c r="E35" s="100"/>
      <c r="F35" s="100"/>
      <c r="G35" s="100"/>
      <c r="H35" s="100"/>
      <c r="I35" s="101" t="s">
        <v>89</v>
      </c>
      <c r="J35" s="154"/>
      <c r="K35" s="155">
        <v>0.74</v>
      </c>
    </row>
    <row r="36" spans="1:11" ht="15">
      <c r="A36" s="99" t="s">
        <v>4</v>
      </c>
      <c r="B36" s="156" t="s">
        <v>197</v>
      </c>
      <c r="C36" s="157"/>
      <c r="D36" s="157"/>
      <c r="E36" s="157"/>
      <c r="F36" s="157"/>
      <c r="G36" s="157"/>
      <c r="H36" s="157"/>
      <c r="I36" s="158"/>
      <c r="J36" s="160"/>
      <c r="K36" s="159">
        <v>8.86</v>
      </c>
    </row>
    <row r="37" spans="1:11" ht="15.75" thickBot="1">
      <c r="A37" s="161"/>
      <c r="B37" s="162" t="s">
        <v>115</v>
      </c>
      <c r="C37" s="163"/>
      <c r="D37" s="163"/>
      <c r="E37" s="163"/>
      <c r="F37" s="163"/>
      <c r="G37" s="163"/>
      <c r="H37" s="163"/>
      <c r="I37" s="164"/>
      <c r="J37" s="165"/>
      <c r="K37" s="166">
        <f>SUM(K32:K36)</f>
        <v>427.5236</v>
      </c>
    </row>
    <row r="38" spans="1:11" ht="15.75" thickBot="1">
      <c r="A38" s="368" t="s">
        <v>61</v>
      </c>
      <c r="B38" s="2"/>
      <c r="C38" s="2"/>
      <c r="D38" s="2"/>
      <c r="E38" s="2"/>
      <c r="F38" s="2"/>
      <c r="G38" s="2"/>
      <c r="H38" s="2"/>
      <c r="I38" s="2"/>
      <c r="J38" s="167"/>
      <c r="K38" s="146"/>
    </row>
    <row r="39" spans="1:11" ht="15.75" thickBot="1">
      <c r="A39" s="129">
        <v>3</v>
      </c>
      <c r="B39" s="147" t="s">
        <v>62</v>
      </c>
      <c r="C39" s="147"/>
      <c r="D39" s="147"/>
      <c r="E39" s="147"/>
      <c r="F39" s="147"/>
      <c r="G39" s="147"/>
      <c r="H39" s="147"/>
      <c r="I39" s="147"/>
      <c r="J39" s="168"/>
      <c r="K39" s="131" t="s">
        <v>57</v>
      </c>
    </row>
    <row r="40" spans="1:11" ht="15">
      <c r="A40" s="105" t="s">
        <v>0</v>
      </c>
      <c r="B40" s="169" t="s">
        <v>116</v>
      </c>
      <c r="C40" s="106"/>
      <c r="D40" s="106"/>
      <c r="E40" s="106"/>
      <c r="F40" s="106"/>
      <c r="G40" s="106"/>
      <c r="H40" s="106"/>
      <c r="I40" s="170"/>
      <c r="J40" s="170"/>
      <c r="K40" s="155" t="str">
        <f>'Uniformes - Semestral'!H10</f>
        <v>R$</v>
      </c>
    </row>
    <row r="41" spans="1:11" ht="15">
      <c r="A41" s="105" t="s">
        <v>1</v>
      </c>
      <c r="B41" s="169" t="s">
        <v>117</v>
      </c>
      <c r="C41" s="106"/>
      <c r="D41" s="106"/>
      <c r="E41" s="106"/>
      <c r="F41" s="106"/>
      <c r="G41" s="106"/>
      <c r="H41" s="106"/>
      <c r="I41" s="170"/>
      <c r="J41" s="171"/>
      <c r="K41" s="159" t="e">
        <f>'Materiais - Mensal'!#REF!</f>
        <v>#REF!</v>
      </c>
    </row>
    <row r="42" spans="1:11" ht="15">
      <c r="A42" s="99" t="s">
        <v>2</v>
      </c>
      <c r="B42" s="169" t="s">
        <v>118</v>
      </c>
      <c r="C42" s="100"/>
      <c r="D42" s="100"/>
      <c r="E42" s="100"/>
      <c r="F42" s="100"/>
      <c r="G42" s="100"/>
      <c r="H42" s="100"/>
      <c r="I42" s="172"/>
      <c r="J42" s="171"/>
      <c r="K42" s="159" t="e">
        <f>#REF!</f>
        <v>#REF!</v>
      </c>
    </row>
    <row r="43" spans="1:11" ht="15">
      <c r="A43" s="173" t="s">
        <v>3</v>
      </c>
      <c r="B43" s="3" t="s">
        <v>232</v>
      </c>
      <c r="C43" s="157"/>
      <c r="D43" s="157"/>
      <c r="E43" s="157"/>
      <c r="F43" s="157"/>
      <c r="G43" s="157"/>
      <c r="H43" s="157"/>
      <c r="I43" s="157"/>
      <c r="J43" s="174"/>
      <c r="K43" s="159">
        <v>15</v>
      </c>
    </row>
    <row r="44" spans="1:11" ht="15.75" thickBot="1">
      <c r="A44" s="161"/>
      <c r="B44" s="161" t="s">
        <v>63</v>
      </c>
      <c r="C44" s="175"/>
      <c r="D44" s="175"/>
      <c r="E44" s="175"/>
      <c r="F44" s="175"/>
      <c r="G44" s="175"/>
      <c r="H44" s="175"/>
      <c r="I44" s="175"/>
      <c r="J44" s="176"/>
      <c r="K44" s="177" t="e">
        <f>SUM(K40:K43)</f>
        <v>#REF!</v>
      </c>
    </row>
    <row r="45" spans="1:11" ht="15.75" thickBot="1">
      <c r="A45" s="368" t="s">
        <v>64</v>
      </c>
      <c r="B45" s="2"/>
      <c r="C45" s="2"/>
      <c r="D45" s="2"/>
      <c r="E45" s="2"/>
      <c r="F45" s="2"/>
      <c r="G45" s="2"/>
      <c r="H45" s="2"/>
      <c r="I45" s="2"/>
      <c r="J45" s="167"/>
      <c r="K45" s="146"/>
    </row>
    <row r="46" spans="1:11" ht="15.75" thickBot="1">
      <c r="A46" s="129" t="s">
        <v>40</v>
      </c>
      <c r="B46" s="178" t="s">
        <v>65</v>
      </c>
      <c r="C46" s="178"/>
      <c r="D46" s="178"/>
      <c r="E46" s="178"/>
      <c r="F46" s="178"/>
      <c r="G46" s="178"/>
      <c r="H46" s="179"/>
      <c r="I46" s="179"/>
      <c r="J46" s="180"/>
      <c r="K46" s="131" t="s">
        <v>57</v>
      </c>
    </row>
    <row r="47" spans="1:11" ht="15">
      <c r="A47" s="105" t="s">
        <v>0</v>
      </c>
      <c r="B47" s="169" t="s">
        <v>12</v>
      </c>
      <c r="C47" s="106"/>
      <c r="D47" s="106"/>
      <c r="E47" s="106"/>
      <c r="F47" s="106"/>
      <c r="G47" s="106"/>
      <c r="H47" s="106"/>
      <c r="I47" s="107"/>
      <c r="J47" s="80">
        <v>0.2</v>
      </c>
      <c r="K47" s="181">
        <f>$J47*K$29</f>
        <v>195.308</v>
      </c>
    </row>
    <row r="48" spans="1:11" ht="15">
      <c r="A48" s="99" t="s">
        <v>1</v>
      </c>
      <c r="B48" s="3" t="s">
        <v>26</v>
      </c>
      <c r="C48" s="100"/>
      <c r="D48" s="100"/>
      <c r="E48" s="100"/>
      <c r="F48" s="100"/>
      <c r="G48" s="100"/>
      <c r="H48" s="100"/>
      <c r="I48" s="101"/>
      <c r="J48" s="5">
        <v>0.015</v>
      </c>
      <c r="K48" s="152">
        <f aca="true" t="shared" si="0" ref="K48:K54">$J48*K$29</f>
        <v>14.6481</v>
      </c>
    </row>
    <row r="49" spans="1:11" ht="15">
      <c r="A49" s="99" t="s">
        <v>2</v>
      </c>
      <c r="B49" s="3" t="s">
        <v>27</v>
      </c>
      <c r="C49" s="100"/>
      <c r="D49" s="100"/>
      <c r="E49" s="100"/>
      <c r="F49" s="100"/>
      <c r="G49" s="100"/>
      <c r="H49" s="100"/>
      <c r="I49" s="101"/>
      <c r="J49" s="5">
        <v>0.01</v>
      </c>
      <c r="K49" s="152">
        <f t="shared" si="0"/>
        <v>9.7654</v>
      </c>
    </row>
    <row r="50" spans="1:11" ht="15">
      <c r="A50" s="99" t="s">
        <v>3</v>
      </c>
      <c r="B50" s="3" t="s">
        <v>13</v>
      </c>
      <c r="C50" s="100"/>
      <c r="D50" s="100"/>
      <c r="E50" s="100"/>
      <c r="F50" s="100"/>
      <c r="G50" s="100"/>
      <c r="H50" s="100"/>
      <c r="I50" s="101"/>
      <c r="J50" s="5">
        <v>0.002</v>
      </c>
      <c r="K50" s="152">
        <f t="shared" si="0"/>
        <v>1.95308</v>
      </c>
    </row>
    <row r="51" spans="1:11" ht="15">
      <c r="A51" s="99" t="s">
        <v>4</v>
      </c>
      <c r="B51" s="3" t="s">
        <v>67</v>
      </c>
      <c r="C51" s="100"/>
      <c r="D51" s="100"/>
      <c r="E51" s="100"/>
      <c r="F51" s="100"/>
      <c r="G51" s="100"/>
      <c r="H51" s="100"/>
      <c r="I51" s="101"/>
      <c r="J51" s="5">
        <v>0.025</v>
      </c>
      <c r="K51" s="152">
        <f t="shared" si="0"/>
        <v>24.4135</v>
      </c>
    </row>
    <row r="52" spans="1:11" ht="15">
      <c r="A52" s="99" t="s">
        <v>5</v>
      </c>
      <c r="B52" s="3" t="s">
        <v>14</v>
      </c>
      <c r="C52" s="100"/>
      <c r="D52" s="100"/>
      <c r="E52" s="100"/>
      <c r="F52" s="100"/>
      <c r="G52" s="100"/>
      <c r="H52" s="100"/>
      <c r="I52" s="101"/>
      <c r="J52" s="5">
        <v>0.08</v>
      </c>
      <c r="K52" s="152">
        <f t="shared" si="0"/>
        <v>78.1232</v>
      </c>
    </row>
    <row r="53" spans="1:11" ht="15">
      <c r="A53" s="99" t="s">
        <v>6</v>
      </c>
      <c r="B53" s="3" t="s">
        <v>119</v>
      </c>
      <c r="C53" s="100"/>
      <c r="D53" s="100"/>
      <c r="E53" s="100"/>
      <c r="F53" s="100"/>
      <c r="G53" s="100"/>
      <c r="H53" s="100"/>
      <c r="I53" s="101"/>
      <c r="J53" s="5">
        <v>0.03</v>
      </c>
      <c r="K53" s="152">
        <f t="shared" si="0"/>
        <v>29.2962</v>
      </c>
    </row>
    <row r="54" spans="1:11" ht="15">
      <c r="A54" s="182" t="s">
        <v>51</v>
      </c>
      <c r="B54" s="156" t="s">
        <v>15</v>
      </c>
      <c r="C54" s="157"/>
      <c r="D54" s="157"/>
      <c r="E54" s="157"/>
      <c r="F54" s="157"/>
      <c r="G54" s="157"/>
      <c r="H54" s="157"/>
      <c r="I54" s="158"/>
      <c r="J54" s="81">
        <v>0.006</v>
      </c>
      <c r="K54" s="183">
        <f t="shared" si="0"/>
        <v>5.85924</v>
      </c>
    </row>
    <row r="55" spans="1:11" ht="15.75" thickBot="1">
      <c r="A55" s="162"/>
      <c r="B55" s="184"/>
      <c r="C55" s="163"/>
      <c r="D55" s="184" t="s">
        <v>94</v>
      </c>
      <c r="E55" s="163"/>
      <c r="F55" s="163"/>
      <c r="G55" s="163"/>
      <c r="H55" s="163"/>
      <c r="I55" s="164"/>
      <c r="J55" s="185">
        <f>SUM(J47:J54)</f>
        <v>0.3680000000000001</v>
      </c>
      <c r="K55" s="166">
        <f>SUM(K47:K54)</f>
        <v>359.36672</v>
      </c>
    </row>
    <row r="56" spans="1:11" ht="15.75" thickBot="1">
      <c r="A56" s="186" t="s">
        <v>41</v>
      </c>
      <c r="B56" s="187" t="s">
        <v>151</v>
      </c>
      <c r="C56" s="188"/>
      <c r="D56" s="188"/>
      <c r="E56" s="188"/>
      <c r="F56" s="188"/>
      <c r="G56" s="188"/>
      <c r="H56" s="189"/>
      <c r="I56" s="189"/>
      <c r="J56" s="190"/>
      <c r="K56" s="191" t="s">
        <v>57</v>
      </c>
    </row>
    <row r="57" spans="1:11" ht="15">
      <c r="A57" s="192" t="s">
        <v>0</v>
      </c>
      <c r="B57" s="193" t="s">
        <v>68</v>
      </c>
      <c r="C57" s="194"/>
      <c r="D57" s="194"/>
      <c r="E57" s="194"/>
      <c r="F57" s="194"/>
      <c r="G57" s="194"/>
      <c r="H57" s="387"/>
      <c r="I57" s="194"/>
      <c r="J57" s="195">
        <v>0.0833</v>
      </c>
      <c r="K57" s="181">
        <f>$J57*K$32</f>
        <v>8.680493080000002</v>
      </c>
    </row>
    <row r="58" spans="1:11" ht="15">
      <c r="A58" s="384" t="s">
        <v>1</v>
      </c>
      <c r="B58" s="193" t="s">
        <v>233</v>
      </c>
      <c r="C58" s="194"/>
      <c r="D58" s="194"/>
      <c r="E58" s="194"/>
      <c r="F58" s="194"/>
      <c r="G58" s="194"/>
      <c r="H58" s="197"/>
      <c r="I58" s="197"/>
      <c r="J58" s="198">
        <v>0.0025</v>
      </c>
      <c r="K58" s="199">
        <f>J58*K29</f>
        <v>2.44135</v>
      </c>
    </row>
    <row r="59" spans="1:11" ht="15">
      <c r="A59" s="389"/>
      <c r="B59" s="227"/>
      <c r="C59" s="388"/>
      <c r="D59" s="554" t="s">
        <v>234</v>
      </c>
      <c r="E59" s="554"/>
      <c r="F59" s="554"/>
      <c r="G59" s="554"/>
      <c r="H59" s="554"/>
      <c r="I59" s="554"/>
      <c r="J59" s="390"/>
      <c r="K59" s="199"/>
    </row>
    <row r="60" spans="1:11" ht="15">
      <c r="A60" s="389" t="s">
        <v>2</v>
      </c>
      <c r="B60" s="9" t="s">
        <v>235</v>
      </c>
      <c r="D60" s="123"/>
      <c r="E60" s="123"/>
      <c r="F60" s="123"/>
      <c r="G60" s="123"/>
      <c r="H60" s="123"/>
      <c r="I60" s="123"/>
      <c r="J60" s="390">
        <f>(J57+J58)*J55</f>
        <v>0.03157440000000001</v>
      </c>
      <c r="K60" s="199">
        <f>J60*K29</f>
        <v>30.833664576000007</v>
      </c>
    </row>
    <row r="61" spans="1:11" ht="15.75" thickBot="1">
      <c r="A61" s="201"/>
      <c r="B61" s="184"/>
      <c r="C61" s="163"/>
      <c r="D61" s="184" t="s">
        <v>93</v>
      </c>
      <c r="E61" s="163"/>
      <c r="F61" s="163"/>
      <c r="G61" s="163"/>
      <c r="H61" s="163"/>
      <c r="I61" s="163"/>
      <c r="J61" s="391">
        <f>J57+J58+J60</f>
        <v>0.11737440000000002</v>
      </c>
      <c r="K61" s="203">
        <f>K57+K58+K60</f>
        <v>41.95550765600001</v>
      </c>
    </row>
    <row r="62" spans="1:11" ht="15.75" thickBot="1">
      <c r="A62" s="204" t="s">
        <v>42</v>
      </c>
      <c r="B62" s="178" t="s">
        <v>69</v>
      </c>
      <c r="C62" s="178"/>
      <c r="D62" s="178"/>
      <c r="E62" s="178"/>
      <c r="F62" s="178"/>
      <c r="G62" s="178"/>
      <c r="H62" s="179"/>
      <c r="I62" s="179"/>
      <c r="J62" s="180"/>
      <c r="K62" s="131" t="s">
        <v>57</v>
      </c>
    </row>
    <row r="63" spans="1:11" ht="15">
      <c r="A63" s="192" t="s">
        <v>0</v>
      </c>
      <c r="B63" s="193" t="s">
        <v>70</v>
      </c>
      <c r="C63" s="194"/>
      <c r="D63" s="194"/>
      <c r="E63" s="549"/>
      <c r="F63" s="549"/>
      <c r="G63" s="549"/>
      <c r="H63" s="550"/>
      <c r="I63" s="205"/>
      <c r="J63" s="206">
        <v>0.0003</v>
      </c>
      <c r="K63" s="207">
        <f>K29*J63</f>
        <v>0.29296199999999994</v>
      </c>
    </row>
    <row r="64" spans="1:11" ht="15">
      <c r="A64" s="384" t="s">
        <v>1</v>
      </c>
      <c r="B64" s="208" t="s">
        <v>95</v>
      </c>
      <c r="C64" s="209"/>
      <c r="D64" s="209"/>
      <c r="E64" s="210"/>
      <c r="F64" s="211"/>
      <c r="G64" s="211"/>
      <c r="H64" s="211"/>
      <c r="I64" s="212"/>
      <c r="J64" s="213">
        <f>J63*J55</f>
        <v>0.00011040000000000003</v>
      </c>
      <c r="K64" s="214">
        <f>K63*J55</f>
        <v>0.10781001600000001</v>
      </c>
    </row>
    <row r="65" spans="1:11" ht="15.75" thickBot="1">
      <c r="A65" s="201"/>
      <c r="B65" s="184"/>
      <c r="C65" s="163"/>
      <c r="D65" s="184" t="s">
        <v>92</v>
      </c>
      <c r="E65" s="163"/>
      <c r="F65" s="163"/>
      <c r="G65" s="163"/>
      <c r="H65" s="163"/>
      <c r="I65" s="163"/>
      <c r="J65" s="215">
        <f>J63+J64</f>
        <v>0.0004104</v>
      </c>
      <c r="K65" s="166">
        <f>K63+K64</f>
        <v>0.40077201599999995</v>
      </c>
    </row>
    <row r="66" spans="1:11" ht="15.75" thickBot="1">
      <c r="A66" s="186" t="s">
        <v>43</v>
      </c>
      <c r="B66" s="178" t="s">
        <v>71</v>
      </c>
      <c r="C66" s="178"/>
      <c r="D66" s="178"/>
      <c r="E66" s="178"/>
      <c r="F66" s="178"/>
      <c r="G66" s="178"/>
      <c r="H66" s="179"/>
      <c r="I66" s="179"/>
      <c r="J66" s="180"/>
      <c r="K66" s="131" t="s">
        <v>57</v>
      </c>
    </row>
    <row r="67" spans="1:11" ht="15">
      <c r="A67" s="105" t="s">
        <v>0</v>
      </c>
      <c r="B67" s="193" t="s">
        <v>83</v>
      </c>
      <c r="C67" s="194"/>
      <c r="D67" s="197"/>
      <c r="E67" s="216"/>
      <c r="F67" s="551"/>
      <c r="G67" s="552"/>
      <c r="H67" s="552"/>
      <c r="I67" s="553"/>
      <c r="J67" s="6">
        <v>0.0038</v>
      </c>
      <c r="K67" s="207">
        <f>J67*K29</f>
        <v>3.710852</v>
      </c>
    </row>
    <row r="68" spans="1:11" ht="15">
      <c r="A68" s="99" t="s">
        <v>1</v>
      </c>
      <c r="B68" s="169" t="s">
        <v>84</v>
      </c>
      <c r="C68" s="106"/>
      <c r="D68" s="106"/>
      <c r="E68" s="106"/>
      <c r="F68" s="586"/>
      <c r="G68" s="587"/>
      <c r="H68" s="587"/>
      <c r="I68" s="588"/>
      <c r="J68" s="217">
        <f>K68/K29</f>
        <v>0.000304</v>
      </c>
      <c r="K68" s="181">
        <f>K67*J52</f>
        <v>0.29686816</v>
      </c>
    </row>
    <row r="69" spans="1:11" ht="15">
      <c r="A69" s="99" t="s">
        <v>2</v>
      </c>
      <c r="B69" s="3" t="s">
        <v>99</v>
      </c>
      <c r="C69" s="100"/>
      <c r="D69" s="100"/>
      <c r="E69" s="100"/>
      <c r="F69" s="548"/>
      <c r="G69" s="589"/>
      <c r="H69" s="589"/>
      <c r="I69" s="590"/>
      <c r="J69" s="218">
        <v>0.0036</v>
      </c>
      <c r="K69" s="152">
        <f>J69*K29</f>
        <v>3.515544</v>
      </c>
    </row>
    <row r="70" spans="1:11" ht="15">
      <c r="A70" s="118" t="s">
        <v>3</v>
      </c>
      <c r="B70" s="3" t="s">
        <v>85</v>
      </c>
      <c r="C70" s="100"/>
      <c r="D70" s="100"/>
      <c r="F70" s="522"/>
      <c r="G70" s="523"/>
      <c r="H70" s="523"/>
      <c r="I70" s="591"/>
      <c r="J70" s="219">
        <v>0.0085</v>
      </c>
      <c r="K70" s="152">
        <f>J70*K29</f>
        <v>8.30059</v>
      </c>
    </row>
    <row r="71" spans="1:11" ht="15">
      <c r="A71" s="118" t="s">
        <v>4</v>
      </c>
      <c r="B71" s="3" t="s">
        <v>52</v>
      </c>
      <c r="C71" s="100"/>
      <c r="D71" s="100"/>
      <c r="E71" s="100"/>
      <c r="F71" s="100"/>
      <c r="G71" s="524"/>
      <c r="H71" s="524"/>
      <c r="I71" s="525"/>
      <c r="J71" s="218">
        <f>J68*J55</f>
        <v>0.00011187200000000004</v>
      </c>
      <c r="K71" s="152">
        <f>J71*K29</f>
        <v>0.10924748288000004</v>
      </c>
    </row>
    <row r="72" spans="1:11" ht="15">
      <c r="A72" s="118" t="s">
        <v>5</v>
      </c>
      <c r="B72" s="592" t="s">
        <v>101</v>
      </c>
      <c r="C72" s="593"/>
      <c r="D72" s="593"/>
      <c r="E72" s="593"/>
      <c r="F72" s="593"/>
      <c r="G72" s="593"/>
      <c r="H72" s="593"/>
      <c r="I72" s="594"/>
      <c r="J72" s="218">
        <v>0.04</v>
      </c>
      <c r="K72" s="220">
        <f>K29*J72</f>
        <v>39.0616</v>
      </c>
    </row>
    <row r="73" spans="1:11" ht="15.75" thickBot="1">
      <c r="A73" s="201"/>
      <c r="B73" s="163"/>
      <c r="C73" s="163"/>
      <c r="D73" s="184" t="s">
        <v>121</v>
      </c>
      <c r="E73" s="163"/>
      <c r="F73" s="163"/>
      <c r="G73" s="163"/>
      <c r="H73" s="163"/>
      <c r="I73" s="164"/>
      <c r="J73" s="185">
        <f>J67+J68+J69+J70+J71+J72</f>
        <v>0.056315872</v>
      </c>
      <c r="K73" s="166">
        <f>K67+K68+K69+K70+K71+K72</f>
        <v>54.99470164288</v>
      </c>
    </row>
    <row r="74" spans="1:11" ht="15.75" thickBot="1">
      <c r="A74" s="186" t="s">
        <v>44</v>
      </c>
      <c r="B74" s="178" t="s">
        <v>86</v>
      </c>
      <c r="C74" s="178"/>
      <c r="D74" s="178"/>
      <c r="E74" s="178"/>
      <c r="F74" s="178"/>
      <c r="G74" s="178"/>
      <c r="H74" s="179"/>
      <c r="I74" s="179"/>
      <c r="J74" s="347"/>
      <c r="K74" s="131" t="s">
        <v>57</v>
      </c>
    </row>
    <row r="75" spans="1:11" ht="15">
      <c r="A75" s="105" t="s">
        <v>0</v>
      </c>
      <c r="B75" s="193" t="s">
        <v>78</v>
      </c>
      <c r="C75" s="194"/>
      <c r="D75" s="194"/>
      <c r="E75" s="194"/>
      <c r="F75" s="194"/>
      <c r="G75" s="221"/>
      <c r="H75" s="221"/>
      <c r="I75" s="222"/>
      <c r="J75" s="340">
        <v>0.0909</v>
      </c>
      <c r="K75" s="152">
        <f>J75*$K29</f>
        <v>88.76748599999999</v>
      </c>
    </row>
    <row r="76" spans="1:11" ht="15">
      <c r="A76" s="372" t="s">
        <v>1</v>
      </c>
      <c r="B76" s="223" t="s">
        <v>120</v>
      </c>
      <c r="C76" s="224"/>
      <c r="D76" s="224"/>
      <c r="E76" s="224"/>
      <c r="F76" s="224"/>
      <c r="G76" s="224"/>
      <c r="H76" s="225"/>
      <c r="I76" s="224"/>
      <c r="J76" s="339">
        <v>0.0303</v>
      </c>
      <c r="K76" s="152">
        <f>J76*$K29</f>
        <v>29.589161999999998</v>
      </c>
    </row>
    <row r="77" spans="1:11" ht="15">
      <c r="A77" s="99" t="s">
        <v>1</v>
      </c>
      <c r="B77" s="169" t="s">
        <v>79</v>
      </c>
      <c r="C77" s="106"/>
      <c r="D77" s="106"/>
      <c r="E77" s="7"/>
      <c r="F77" s="226"/>
      <c r="G77" s="226"/>
      <c r="H77" s="226"/>
      <c r="I77" s="226"/>
      <c r="J77" s="339">
        <v>0.0075</v>
      </c>
      <c r="K77" s="152">
        <f>J77*$K29</f>
        <v>7.32405</v>
      </c>
    </row>
    <row r="78" spans="1:11" ht="15">
      <c r="A78" s="99" t="s">
        <v>2</v>
      </c>
      <c r="B78" s="3" t="s">
        <v>80</v>
      </c>
      <c r="C78" s="100"/>
      <c r="D78" s="518"/>
      <c r="E78" s="518"/>
      <c r="F78" s="518"/>
      <c r="G78" s="518"/>
      <c r="H78" s="518"/>
      <c r="I78" s="518"/>
      <c r="J78" s="340">
        <v>0.0005</v>
      </c>
      <c r="K78" s="152">
        <f>J78*$K29</f>
        <v>0.48827</v>
      </c>
    </row>
    <row r="79" spans="1:11" ht="15">
      <c r="A79" s="118" t="s">
        <v>3</v>
      </c>
      <c r="B79" s="3" t="s">
        <v>81</v>
      </c>
      <c r="C79" s="100"/>
      <c r="D79" s="100"/>
      <c r="E79" s="522"/>
      <c r="F79" s="523"/>
      <c r="G79" s="523"/>
      <c r="H79" s="523"/>
      <c r="I79" s="523"/>
      <c r="J79" s="339">
        <v>0.0025</v>
      </c>
      <c r="K79" s="152">
        <f>J79*$K29</f>
        <v>2.44135</v>
      </c>
    </row>
    <row r="80" spans="1:11" ht="15">
      <c r="A80" s="118" t="s">
        <v>4</v>
      </c>
      <c r="B80" s="3" t="s">
        <v>82</v>
      </c>
      <c r="C80" s="100"/>
      <c r="D80" s="100"/>
      <c r="E80" s="106"/>
      <c r="F80" s="524"/>
      <c r="G80" s="524"/>
      <c r="H80" s="524"/>
      <c r="I80" s="525"/>
      <c r="J80" s="342">
        <v>0.0023</v>
      </c>
      <c r="K80" s="341">
        <f>J80*$K29</f>
        <v>2.246042</v>
      </c>
    </row>
    <row r="81" spans="1:11" ht="15">
      <c r="A81" s="173" t="s">
        <v>5</v>
      </c>
      <c r="B81" s="156" t="s">
        <v>39</v>
      </c>
      <c r="C81" s="157"/>
      <c r="D81" s="157"/>
      <c r="E81" s="157"/>
      <c r="F81" s="157"/>
      <c r="G81" s="157"/>
      <c r="H81" s="157"/>
      <c r="I81" s="157"/>
      <c r="J81" s="343">
        <v>0</v>
      </c>
      <c r="K81" s="152">
        <f>J81*$K29</f>
        <v>0</v>
      </c>
    </row>
    <row r="82" spans="1:11" ht="15">
      <c r="A82" s="372"/>
      <c r="B82" s="227"/>
      <c r="C82" s="371"/>
      <c r="D82" s="373" t="s">
        <v>66</v>
      </c>
      <c r="E82" s="371"/>
      <c r="F82" s="371"/>
      <c r="G82" s="371"/>
      <c r="H82" s="371"/>
      <c r="I82" s="371"/>
      <c r="J82" s="344">
        <f>SUM(J75:J81)</f>
        <v>0.134</v>
      </c>
      <c r="K82" s="152">
        <f>J82*$K29</f>
        <v>130.85636</v>
      </c>
    </row>
    <row r="83" spans="1:11" s="106" customFormat="1" ht="15">
      <c r="A83" s="229" t="s">
        <v>6</v>
      </c>
      <c r="B83" s="230" t="s">
        <v>122</v>
      </c>
      <c r="C83" s="231"/>
      <c r="D83" s="231"/>
      <c r="E83" s="231"/>
      <c r="F83" s="231"/>
      <c r="G83" s="231"/>
      <c r="H83" s="231"/>
      <c r="I83" s="232"/>
      <c r="J83" s="346">
        <f>J51*J82</f>
        <v>0.0033500000000000005</v>
      </c>
      <c r="K83" s="345" t="e">
        <f>(+#REF!+K64+K71+K55)/12</f>
        <v>#REF!</v>
      </c>
    </row>
    <row r="84" spans="1:11" ht="15.75" thickBot="1">
      <c r="A84" s="201"/>
      <c r="B84" s="184"/>
      <c r="C84" s="163"/>
      <c r="D84" s="184" t="s">
        <v>91</v>
      </c>
      <c r="E84" s="233"/>
      <c r="F84" s="163"/>
      <c r="G84" s="163"/>
      <c r="H84" s="163"/>
      <c r="I84" s="164"/>
      <c r="J84" s="338">
        <f>J82+J83</f>
        <v>0.13735</v>
      </c>
      <c r="K84" s="166" t="e">
        <f>K82+K83</f>
        <v>#REF!</v>
      </c>
    </row>
    <row r="85" spans="1:11" ht="15.75" thickBot="1">
      <c r="A85" s="234"/>
      <c r="B85" s="235"/>
      <c r="C85" s="236"/>
      <c r="D85" s="237" t="s">
        <v>104</v>
      </c>
      <c r="E85" s="238"/>
      <c r="F85" s="239"/>
      <c r="G85" s="239"/>
      <c r="H85" s="239"/>
      <c r="I85" s="239"/>
      <c r="J85" s="240" t="e">
        <f>(J55+#REF!+J65+J73+J84)</f>
        <v>#REF!</v>
      </c>
      <c r="K85" s="241" t="e">
        <f>K55+#REF!+K65+K73+K84</f>
        <v>#REF!</v>
      </c>
    </row>
    <row r="86" spans="1:11" ht="15.75" thickBot="1">
      <c r="A86" s="234"/>
      <c r="B86" s="235"/>
      <c r="C86" s="239"/>
      <c r="D86" s="235"/>
      <c r="E86" s="238"/>
      <c r="F86" s="239"/>
      <c r="G86" s="526" t="s">
        <v>123</v>
      </c>
      <c r="H86" s="526"/>
      <c r="I86" s="526"/>
      <c r="J86" s="527"/>
      <c r="K86" s="242" t="e">
        <f>K29+K37+K44+K85</f>
        <v>#REF!</v>
      </c>
    </row>
    <row r="87" spans="1:11" s="453" customFormat="1" ht="20.25" customHeight="1" thickBot="1">
      <c r="A87" s="534" t="s">
        <v>236</v>
      </c>
      <c r="B87" s="535"/>
      <c r="C87" s="535"/>
      <c r="D87" s="535"/>
      <c r="E87" s="535"/>
      <c r="F87" s="535"/>
      <c r="G87" s="535"/>
      <c r="H87" s="535"/>
      <c r="I87" s="535"/>
      <c r="J87" s="535"/>
      <c r="K87" s="536"/>
    </row>
    <row r="88" spans="1:11" s="453" customFormat="1" ht="15.75" customHeight="1" thickBot="1">
      <c r="A88" s="404">
        <v>4</v>
      </c>
      <c r="B88" s="537" t="s">
        <v>237</v>
      </c>
      <c r="C88" s="538"/>
      <c r="D88" s="538"/>
      <c r="E88" s="538"/>
      <c r="F88" s="538"/>
      <c r="G88" s="538"/>
      <c r="H88" s="538"/>
      <c r="I88" s="538"/>
      <c r="J88" s="539"/>
      <c r="K88" s="455"/>
    </row>
    <row r="89" spans="1:11" s="453" customFormat="1" ht="15.75" customHeight="1" thickBot="1">
      <c r="A89" s="429" t="s">
        <v>40</v>
      </c>
      <c r="B89" s="494" t="s">
        <v>238</v>
      </c>
      <c r="C89" s="495"/>
      <c r="D89" s="495"/>
      <c r="E89" s="495"/>
      <c r="F89" s="495"/>
      <c r="G89" s="495"/>
      <c r="H89" s="495"/>
      <c r="I89" s="495"/>
      <c r="J89" s="496"/>
      <c r="K89" s="454"/>
    </row>
    <row r="90" spans="1:11" s="453" customFormat="1" ht="15.75" customHeight="1" thickBot="1">
      <c r="A90" s="429" t="s">
        <v>41</v>
      </c>
      <c r="B90" s="494" t="s">
        <v>239</v>
      </c>
      <c r="C90" s="495"/>
      <c r="D90" s="495"/>
      <c r="E90" s="495"/>
      <c r="F90" s="495"/>
      <c r="G90" s="495"/>
      <c r="H90" s="495"/>
      <c r="I90" s="495"/>
      <c r="J90" s="496"/>
      <c r="K90" s="454"/>
    </row>
    <row r="91" spans="1:11" s="453" customFormat="1" ht="15.75" customHeight="1" thickBot="1">
      <c r="A91" s="429" t="s">
        <v>42</v>
      </c>
      <c r="B91" s="494" t="s">
        <v>70</v>
      </c>
      <c r="C91" s="495"/>
      <c r="D91" s="495"/>
      <c r="E91" s="495"/>
      <c r="F91" s="495"/>
      <c r="G91" s="495"/>
      <c r="H91" s="495"/>
      <c r="I91" s="495"/>
      <c r="J91" s="496"/>
      <c r="K91" s="454"/>
    </row>
    <row r="92" spans="1:11" s="453" customFormat="1" ht="15.75" customHeight="1" thickBot="1">
      <c r="A92" s="429" t="s">
        <v>43</v>
      </c>
      <c r="B92" s="494" t="s">
        <v>240</v>
      </c>
      <c r="C92" s="495"/>
      <c r="D92" s="495"/>
      <c r="E92" s="495"/>
      <c r="F92" s="495"/>
      <c r="G92" s="495"/>
      <c r="H92" s="495"/>
      <c r="I92" s="495"/>
      <c r="J92" s="496"/>
      <c r="K92" s="454"/>
    </row>
    <row r="93" spans="1:11" s="453" customFormat="1" ht="15.75" customHeight="1" thickBot="1">
      <c r="A93" s="429" t="s">
        <v>44</v>
      </c>
      <c r="B93" s="494" t="s">
        <v>241</v>
      </c>
      <c r="C93" s="495"/>
      <c r="D93" s="495"/>
      <c r="E93" s="495"/>
      <c r="F93" s="495"/>
      <c r="G93" s="495"/>
      <c r="H93" s="495"/>
      <c r="I93" s="495"/>
      <c r="J93" s="496"/>
      <c r="K93" s="454"/>
    </row>
    <row r="94" spans="1:11" s="453" customFormat="1" ht="15.75" customHeight="1" thickBot="1">
      <c r="A94" s="429" t="s">
        <v>242</v>
      </c>
      <c r="B94" s="494" t="s">
        <v>39</v>
      </c>
      <c r="C94" s="495"/>
      <c r="D94" s="495"/>
      <c r="E94" s="495"/>
      <c r="F94" s="495"/>
      <c r="G94" s="495"/>
      <c r="H94" s="495"/>
      <c r="I94" s="495"/>
      <c r="J94" s="496"/>
      <c r="K94" s="454"/>
    </row>
    <row r="95" spans="1:11" s="453" customFormat="1" ht="15.75" customHeight="1" thickBot="1">
      <c r="A95" s="581" t="s">
        <v>243</v>
      </c>
      <c r="B95" s="582"/>
      <c r="C95" s="582"/>
      <c r="D95" s="582"/>
      <c r="E95" s="582"/>
      <c r="F95" s="582"/>
      <c r="G95" s="582"/>
      <c r="H95" s="583"/>
      <c r="I95" s="584" t="s">
        <v>24</v>
      </c>
      <c r="J95" s="585"/>
      <c r="K95" s="443">
        <v>0</v>
      </c>
    </row>
    <row r="96" spans="1:11" ht="15.75" customHeight="1" thickBot="1">
      <c r="A96" s="497" t="s">
        <v>244</v>
      </c>
      <c r="B96" s="498"/>
      <c r="C96" s="498"/>
      <c r="D96" s="498"/>
      <c r="E96" s="498"/>
      <c r="F96" s="498"/>
      <c r="G96" s="498"/>
      <c r="H96" s="498"/>
      <c r="I96" s="498"/>
      <c r="J96" s="397"/>
      <c r="K96" s="441">
        <v>0</v>
      </c>
    </row>
    <row r="97" spans="1:11" ht="15.75" thickBot="1">
      <c r="A97" s="368" t="s">
        <v>124</v>
      </c>
      <c r="B97" s="2"/>
      <c r="C97" s="2"/>
      <c r="D97" s="2"/>
      <c r="E97" s="2"/>
      <c r="F97" s="2"/>
      <c r="G97" s="2"/>
      <c r="H97" s="2"/>
      <c r="I97" s="2"/>
      <c r="J97" s="167"/>
      <c r="K97" s="146"/>
    </row>
    <row r="98" spans="1:11" ht="15.75" thickBot="1">
      <c r="A98" s="186">
        <v>5</v>
      </c>
      <c r="B98" s="243" t="s">
        <v>97</v>
      </c>
      <c r="C98" s="244"/>
      <c r="D98" s="244"/>
      <c r="E98" s="244"/>
      <c r="F98" s="244"/>
      <c r="G98" s="244"/>
      <c r="H98" s="244"/>
      <c r="I98" s="244"/>
      <c r="J98" s="245"/>
      <c r="K98" s="246" t="s">
        <v>49</v>
      </c>
    </row>
    <row r="99" spans="1:11" s="16" customFormat="1" ht="15">
      <c r="A99" s="75" t="s">
        <v>0</v>
      </c>
      <c r="B99" s="71" t="s">
        <v>133</v>
      </c>
      <c r="C99" s="59"/>
      <c r="D99" s="59"/>
      <c r="E99" s="59"/>
      <c r="F99" s="59"/>
      <c r="G99" s="59"/>
      <c r="H99" s="60"/>
      <c r="I99" s="61"/>
      <c r="J99" s="58"/>
      <c r="K99" s="76" t="e">
        <f>K86</f>
        <v>#REF!</v>
      </c>
    </row>
    <row r="100" spans="1:11" s="16" customFormat="1" ht="15">
      <c r="A100" s="20"/>
      <c r="B100" s="26"/>
      <c r="C100" s="21"/>
      <c r="D100" s="21"/>
      <c r="E100" s="21"/>
      <c r="F100" s="21"/>
      <c r="G100" s="21"/>
      <c r="H100" s="40"/>
      <c r="I100" s="56"/>
      <c r="J100" s="57">
        <v>0.02</v>
      </c>
      <c r="K100" s="25" t="e">
        <f>K99*J100</f>
        <v>#REF!</v>
      </c>
    </row>
    <row r="101" spans="1:12" s="16" customFormat="1" ht="15">
      <c r="A101" s="77"/>
      <c r="B101" s="31"/>
      <c r="C101" s="32"/>
      <c r="D101" s="32"/>
      <c r="E101" s="32"/>
      <c r="F101" s="32"/>
      <c r="G101" s="32"/>
      <c r="H101" s="33"/>
      <c r="I101" s="62"/>
      <c r="J101" s="63"/>
      <c r="K101" s="34" t="e">
        <f>K99+K100</f>
        <v>#REF!</v>
      </c>
      <c r="L101" s="46"/>
    </row>
    <row r="102" spans="1:11" s="16" customFormat="1" ht="15">
      <c r="A102" s="75" t="s">
        <v>1</v>
      </c>
      <c r="B102" s="71" t="s">
        <v>107</v>
      </c>
      <c r="C102" s="59"/>
      <c r="D102" s="59"/>
      <c r="E102" s="59"/>
      <c r="F102" s="59"/>
      <c r="G102" s="59"/>
      <c r="H102" s="60"/>
      <c r="I102" s="64"/>
      <c r="J102" s="65"/>
      <c r="K102" s="78"/>
    </row>
    <row r="103" spans="1:11" s="16" customFormat="1" ht="15">
      <c r="A103" s="20"/>
      <c r="B103" s="26"/>
      <c r="C103" s="21"/>
      <c r="D103" s="21"/>
      <c r="E103" s="21"/>
      <c r="F103" s="21"/>
      <c r="G103" s="21"/>
      <c r="H103" s="40"/>
      <c r="I103" s="22"/>
      <c r="J103" s="38">
        <v>0.02</v>
      </c>
      <c r="K103" s="25" t="e">
        <f>K101*J103</f>
        <v>#REF!</v>
      </c>
    </row>
    <row r="104" spans="1:12" s="16" customFormat="1" ht="15">
      <c r="A104" s="77"/>
      <c r="B104" s="31"/>
      <c r="C104" s="32"/>
      <c r="D104" s="32"/>
      <c r="E104" s="32"/>
      <c r="F104" s="32"/>
      <c r="G104" s="32"/>
      <c r="H104" s="33"/>
      <c r="I104" s="66"/>
      <c r="J104" s="67"/>
      <c r="K104" s="34" t="e">
        <f>K101+K103</f>
        <v>#REF!</v>
      </c>
      <c r="L104" s="48"/>
    </row>
    <row r="105" spans="1:12" s="16" customFormat="1" ht="15">
      <c r="A105" s="75" t="s">
        <v>2</v>
      </c>
      <c r="B105" s="71" t="s">
        <v>108</v>
      </c>
      <c r="C105" s="59"/>
      <c r="D105" s="59"/>
      <c r="E105" s="59"/>
      <c r="F105" s="59"/>
      <c r="G105" s="59"/>
      <c r="H105" s="59"/>
      <c r="I105" s="69"/>
      <c r="J105" s="70"/>
      <c r="K105" s="39"/>
      <c r="L105" s="48"/>
    </row>
    <row r="106" spans="1:11" s="16" customFormat="1" ht="15">
      <c r="A106" s="23"/>
      <c r="B106" s="8" t="s">
        <v>105</v>
      </c>
      <c r="C106" s="18"/>
      <c r="D106" s="18"/>
      <c r="E106" s="18"/>
      <c r="F106" s="18"/>
      <c r="G106" s="18"/>
      <c r="H106" s="18"/>
      <c r="I106" s="19"/>
      <c r="J106" s="45"/>
      <c r="K106" s="25"/>
    </row>
    <row r="107" spans="1:11" s="16" customFormat="1" ht="15">
      <c r="A107" s="35"/>
      <c r="B107" s="72" t="s">
        <v>34</v>
      </c>
      <c r="I107" s="22"/>
      <c r="J107" s="68">
        <v>0.05</v>
      </c>
      <c r="K107" s="29" t="e">
        <f>J107*K113</f>
        <v>#REF!</v>
      </c>
    </row>
    <row r="108" spans="1:11" s="16" customFormat="1" ht="15">
      <c r="A108" s="27"/>
      <c r="B108" s="42"/>
      <c r="C108" s="24"/>
      <c r="D108" s="24"/>
      <c r="E108" s="24"/>
      <c r="F108" s="24"/>
      <c r="G108" s="24"/>
      <c r="H108" s="24"/>
      <c r="I108" s="79"/>
      <c r="J108" s="41"/>
      <c r="K108" s="25"/>
    </row>
    <row r="109" spans="1:11" s="16" customFormat="1" ht="15">
      <c r="A109" s="17"/>
      <c r="B109" s="43" t="s">
        <v>100</v>
      </c>
      <c r="C109" s="18"/>
      <c r="D109" s="18"/>
      <c r="E109" s="18"/>
      <c r="F109" s="18"/>
      <c r="G109" s="18"/>
      <c r="H109" s="18"/>
      <c r="I109" s="79"/>
      <c r="J109" s="49"/>
      <c r="K109" s="25"/>
    </row>
    <row r="110" spans="1:11" s="16" customFormat="1" ht="15">
      <c r="A110" s="27"/>
      <c r="B110" s="73" t="s">
        <v>33</v>
      </c>
      <c r="C110" s="24"/>
      <c r="D110" s="24"/>
      <c r="E110" s="24"/>
      <c r="F110" s="24"/>
      <c r="G110" s="24"/>
      <c r="H110" s="18"/>
      <c r="I110" s="18"/>
      <c r="J110" s="28">
        <v>0.03</v>
      </c>
      <c r="K110" s="29" t="e">
        <f>J110*K113</f>
        <v>#REF!</v>
      </c>
    </row>
    <row r="111" spans="1:11" s="16" customFormat="1" ht="15.75" customHeight="1">
      <c r="A111" s="23"/>
      <c r="B111" s="74" t="s">
        <v>32</v>
      </c>
      <c r="C111" s="18"/>
      <c r="D111" s="18"/>
      <c r="E111" s="18"/>
      <c r="F111" s="18"/>
      <c r="G111" s="18"/>
      <c r="H111" s="18"/>
      <c r="I111" s="18"/>
      <c r="J111" s="47">
        <v>0.0065</v>
      </c>
      <c r="K111" s="25" t="e">
        <f>K113*J111</f>
        <v>#REF!</v>
      </c>
    </row>
    <row r="112" spans="1:12" s="16" customFormat="1" ht="15.75" customHeight="1">
      <c r="A112" s="30"/>
      <c r="B112" s="52"/>
      <c r="C112" s="32"/>
      <c r="D112" s="32"/>
      <c r="E112" s="32"/>
      <c r="F112" s="32"/>
      <c r="G112" s="247"/>
      <c r="H112" s="53" t="s">
        <v>106</v>
      </c>
      <c r="I112" s="53"/>
      <c r="J112" s="54">
        <f>J107+J110+J111</f>
        <v>0.08650000000000001</v>
      </c>
      <c r="K112" s="55" t="e">
        <f>K107+K110+K111</f>
        <v>#REF!</v>
      </c>
      <c r="L112" s="46"/>
    </row>
    <row r="113" spans="1:12" s="16" customFormat="1" ht="15.75" thickBot="1">
      <c r="A113" s="36"/>
      <c r="B113" s="37"/>
      <c r="C113" s="37"/>
      <c r="D113" s="37"/>
      <c r="E113" s="37"/>
      <c r="F113" s="37"/>
      <c r="G113" s="37"/>
      <c r="H113" s="37" t="s">
        <v>98</v>
      </c>
      <c r="I113" s="37"/>
      <c r="J113" s="302">
        <f>100%-J112</f>
        <v>0.9135</v>
      </c>
      <c r="K113" s="51" t="e">
        <f>K104/J113</f>
        <v>#REF!</v>
      </c>
      <c r="L113" s="44"/>
    </row>
    <row r="114" spans="1:11" ht="15">
      <c r="A114" s="248"/>
      <c r="B114" s="249" t="s">
        <v>72</v>
      </c>
      <c r="C114" s="250"/>
      <c r="D114" s="250"/>
      <c r="E114" s="250"/>
      <c r="F114" s="250"/>
      <c r="G114" s="250"/>
      <c r="H114" s="250"/>
      <c r="I114" s="251"/>
      <c r="J114" s="252"/>
      <c r="K114" s="253" t="s">
        <v>49</v>
      </c>
    </row>
    <row r="115" spans="1:11" ht="15">
      <c r="A115" s="254" t="s">
        <v>0</v>
      </c>
      <c r="B115" s="169" t="s">
        <v>87</v>
      </c>
      <c r="C115" s="106"/>
      <c r="D115" s="106"/>
      <c r="E115" s="106"/>
      <c r="F115" s="106"/>
      <c r="G115" s="106"/>
      <c r="H115" s="255"/>
      <c r="I115" s="107"/>
      <c r="J115" s="256"/>
      <c r="K115" s="181">
        <f>K29</f>
        <v>976.54</v>
      </c>
    </row>
    <row r="116" spans="1:11" ht="15">
      <c r="A116" s="118" t="s">
        <v>1</v>
      </c>
      <c r="B116" s="3" t="s">
        <v>73</v>
      </c>
      <c r="C116" s="100"/>
      <c r="D116" s="100"/>
      <c r="E116" s="100"/>
      <c r="F116" s="100"/>
      <c r="G116" s="100"/>
      <c r="H116" s="257"/>
      <c r="I116" s="101"/>
      <c r="J116" s="258"/>
      <c r="K116" s="152">
        <f>K37</f>
        <v>427.5236</v>
      </c>
    </row>
    <row r="117" spans="1:11" ht="15">
      <c r="A117" s="118" t="s">
        <v>2</v>
      </c>
      <c r="B117" s="3" t="s">
        <v>88</v>
      </c>
      <c r="C117" s="100"/>
      <c r="D117" s="100"/>
      <c r="E117" s="100"/>
      <c r="F117" s="100"/>
      <c r="G117" s="100"/>
      <c r="H117" s="100"/>
      <c r="I117" s="101"/>
      <c r="J117" s="259"/>
      <c r="K117" s="152" t="e">
        <f>K44</f>
        <v>#REF!</v>
      </c>
    </row>
    <row r="118" spans="1:11" ht="15">
      <c r="A118" s="118" t="s">
        <v>3</v>
      </c>
      <c r="B118" s="9" t="s">
        <v>74</v>
      </c>
      <c r="I118" s="260"/>
      <c r="J118" s="261" t="e">
        <f>J55+#REF!+J65+J73+J84</f>
        <v>#REF!</v>
      </c>
      <c r="K118" s="262" t="e">
        <f>K85</f>
        <v>#REF!</v>
      </c>
    </row>
    <row r="119" spans="1:11" ht="15">
      <c r="A119" s="263"/>
      <c r="B119" s="227"/>
      <c r="C119" s="371"/>
      <c r="D119" s="227" t="s">
        <v>75</v>
      </c>
      <c r="E119" s="371"/>
      <c r="F119" s="371"/>
      <c r="G119" s="371"/>
      <c r="H119" s="371"/>
      <c r="I119" s="228"/>
      <c r="J119" s="264"/>
      <c r="K119" s="265" t="e">
        <f>SUM(K115:K118)</f>
        <v>#REF!</v>
      </c>
    </row>
    <row r="120" spans="1:12" ht="15.75" thickBot="1">
      <c r="A120" s="124" t="s">
        <v>4</v>
      </c>
      <c r="B120" s="266" t="s">
        <v>96</v>
      </c>
      <c r="C120" s="86"/>
      <c r="D120" s="86"/>
      <c r="E120" s="86"/>
      <c r="F120" s="86"/>
      <c r="G120" s="86"/>
      <c r="H120" s="86"/>
      <c r="I120" s="267"/>
      <c r="J120" s="268">
        <f>J112+J103+J100</f>
        <v>0.1265</v>
      </c>
      <c r="K120" s="269" t="e">
        <f>K112+K103+K100</f>
        <v>#REF!</v>
      </c>
      <c r="L120" s="270"/>
    </row>
    <row r="121" spans="1:12" ht="15.75" thickBot="1">
      <c r="A121" s="271"/>
      <c r="B121" s="272"/>
      <c r="C121" s="244"/>
      <c r="D121" s="273" t="s">
        <v>76</v>
      </c>
      <c r="E121" s="244"/>
      <c r="F121" s="244"/>
      <c r="G121" s="244"/>
      <c r="H121" s="244"/>
      <c r="I121" s="274"/>
      <c r="J121" s="275"/>
      <c r="K121" s="276" t="e">
        <f>K119+K120</f>
        <v>#REF!</v>
      </c>
      <c r="L121" s="277"/>
    </row>
    <row r="122" spans="1:12" ht="15.75" thickBot="1">
      <c r="A122" s="528" t="s">
        <v>125</v>
      </c>
      <c r="B122" s="529"/>
      <c r="C122" s="529"/>
      <c r="D122" s="529"/>
      <c r="E122" s="529"/>
      <c r="F122" s="529"/>
      <c r="G122" s="529"/>
      <c r="H122" s="529"/>
      <c r="I122" s="530"/>
      <c r="J122" s="278"/>
      <c r="K122" s="279"/>
      <c r="L122" s="7"/>
    </row>
    <row r="123" spans="1:12" ht="15.75" thickBot="1">
      <c r="A123" s="187"/>
      <c r="B123" s="187" t="s">
        <v>77</v>
      </c>
      <c r="C123" s="188"/>
      <c r="D123" s="188"/>
      <c r="E123" s="188"/>
      <c r="F123" s="188"/>
      <c r="G123" s="188"/>
      <c r="H123" s="280"/>
      <c r="I123" s="281" t="s">
        <v>49</v>
      </c>
      <c r="K123" s="10"/>
      <c r="L123" s="7"/>
    </row>
    <row r="124" spans="1:12" ht="15">
      <c r="A124" s="118" t="s">
        <v>0</v>
      </c>
      <c r="B124" s="263" t="s">
        <v>53</v>
      </c>
      <c r="C124" s="100"/>
      <c r="D124" s="100"/>
      <c r="E124" s="100"/>
      <c r="F124" s="100"/>
      <c r="G124" s="100"/>
      <c r="H124" s="282"/>
      <c r="I124" s="283" t="e">
        <f>K121</f>
        <v>#REF!</v>
      </c>
      <c r="K124" s="10"/>
      <c r="L124" s="7"/>
    </row>
    <row r="125" spans="1:12" ht="15">
      <c r="A125" s="118" t="s">
        <v>1</v>
      </c>
      <c r="B125" s="263" t="s">
        <v>206</v>
      </c>
      <c r="C125" s="100"/>
      <c r="D125" s="100"/>
      <c r="E125" s="100"/>
      <c r="F125" s="100"/>
      <c r="G125" s="100"/>
      <c r="H125" s="282">
        <v>1</v>
      </c>
      <c r="I125" s="283" t="e">
        <f>I124*H125</f>
        <v>#REF!</v>
      </c>
      <c r="J125" s="361"/>
      <c r="K125" s="10"/>
      <c r="L125" s="7"/>
    </row>
    <row r="126" spans="1:12" ht="15">
      <c r="A126" s="362" t="s">
        <v>2</v>
      </c>
      <c r="B126" s="363" t="s">
        <v>207</v>
      </c>
      <c r="C126" s="358"/>
      <c r="D126" s="358"/>
      <c r="E126" s="358"/>
      <c r="F126" s="358"/>
      <c r="G126" s="358"/>
      <c r="H126" s="364">
        <v>2</v>
      </c>
      <c r="I126" s="365" t="e">
        <f>I125*H126</f>
        <v>#REF!</v>
      </c>
      <c r="J126" s="361"/>
      <c r="K126" s="10"/>
      <c r="L126" s="7"/>
    </row>
    <row r="127" spans="1:12" ht="15.75" thickBot="1">
      <c r="A127" s="284" t="s">
        <v>3</v>
      </c>
      <c r="B127" s="85" t="s">
        <v>28</v>
      </c>
      <c r="C127" s="86"/>
      <c r="D127" s="86"/>
      <c r="E127" s="86"/>
      <c r="F127" s="86"/>
      <c r="G127" s="86"/>
      <c r="H127" s="285">
        <v>12</v>
      </c>
      <c r="I127" s="286" t="e">
        <f>I$126*$H127</f>
        <v>#REF!</v>
      </c>
      <c r="K127" s="279"/>
      <c r="L127" s="7"/>
    </row>
    <row r="128" spans="1:12" ht="15.75" thickBot="1">
      <c r="A128" s="287"/>
      <c r="J128" s="200"/>
      <c r="K128" s="279"/>
      <c r="L128" s="7"/>
    </row>
    <row r="129" spans="1:12" ht="15.75" thickBot="1">
      <c r="A129" s="90" t="s">
        <v>132</v>
      </c>
      <c r="B129" s="2"/>
      <c r="C129" s="2"/>
      <c r="D129" s="2"/>
      <c r="E129" s="2"/>
      <c r="F129" s="2"/>
      <c r="G129" s="2"/>
      <c r="H129" s="288">
        <v>0.05</v>
      </c>
      <c r="I129" s="276" t="e">
        <f>I127*$H$129</f>
        <v>#REF!</v>
      </c>
      <c r="K129" s="10"/>
      <c r="L129" s="7"/>
    </row>
    <row r="130" spans="1:12" ht="15.75" thickBot="1">
      <c r="A130" s="287"/>
      <c r="K130" s="10"/>
      <c r="L130" s="7"/>
    </row>
    <row r="131" spans="1:12" ht="15.75" thickBot="1">
      <c r="A131" s="287"/>
      <c r="B131" s="531" t="s">
        <v>126</v>
      </c>
      <c r="C131" s="532"/>
      <c r="D131" s="532"/>
      <c r="E131" s="532"/>
      <c r="F131" s="532"/>
      <c r="G131" s="532"/>
      <c r="H131" s="532"/>
      <c r="I131" s="532"/>
      <c r="J131" s="533"/>
      <c r="K131" s="10"/>
      <c r="L131" s="7"/>
    </row>
    <row r="132" spans="1:12" ht="15">
      <c r="A132" s="287"/>
      <c r="B132" s="289" t="s">
        <v>127</v>
      </c>
      <c r="C132" s="290"/>
      <c r="D132" s="290"/>
      <c r="E132" s="291"/>
      <c r="G132" s="519" t="s">
        <v>128</v>
      </c>
      <c r="H132" s="520"/>
      <c r="I132" s="520"/>
      <c r="J132" s="521"/>
      <c r="K132" s="10"/>
      <c r="L132" s="7"/>
    </row>
    <row r="133" spans="1:12" ht="15">
      <c r="A133" s="287"/>
      <c r="B133" s="99" t="s">
        <v>11</v>
      </c>
      <c r="C133" s="11" t="s">
        <v>29</v>
      </c>
      <c r="D133" s="11" t="s">
        <v>22</v>
      </c>
      <c r="E133" s="11" t="s">
        <v>24</v>
      </c>
      <c r="G133" s="11" t="s">
        <v>11</v>
      </c>
      <c r="H133" s="11" t="s">
        <v>21</v>
      </c>
      <c r="I133" s="11" t="s">
        <v>22</v>
      </c>
      <c r="J133" s="292" t="s">
        <v>23</v>
      </c>
      <c r="K133" s="10"/>
      <c r="L133" s="7"/>
    </row>
    <row r="134" spans="1:12" ht="15">
      <c r="A134" s="287"/>
      <c r="B134" s="293">
        <v>3.7</v>
      </c>
      <c r="C134" s="11">
        <v>2</v>
      </c>
      <c r="D134" s="11">
        <v>22</v>
      </c>
      <c r="E134" s="12">
        <f>B134*C134*D134</f>
        <v>162.8</v>
      </c>
      <c r="G134" s="383">
        <v>15.26</v>
      </c>
      <c r="H134" s="11">
        <v>22</v>
      </c>
      <c r="I134" s="11">
        <v>22</v>
      </c>
      <c r="J134" s="13">
        <f>G134*22</f>
        <v>335.71999999999997</v>
      </c>
      <c r="K134" s="10"/>
      <c r="L134" s="7"/>
    </row>
    <row r="135" spans="1:11" ht="15">
      <c r="A135" s="287"/>
      <c r="B135" s="287"/>
      <c r="E135" s="260"/>
      <c r="G135" s="9"/>
      <c r="J135" s="10"/>
      <c r="K135" s="10"/>
    </row>
    <row r="136" spans="1:11" ht="15">
      <c r="A136" s="287"/>
      <c r="B136" s="99" t="s">
        <v>45</v>
      </c>
      <c r="C136" s="11" t="s">
        <v>10</v>
      </c>
      <c r="D136" s="11" t="s">
        <v>24</v>
      </c>
      <c r="E136" s="260"/>
      <c r="G136" s="11" t="s">
        <v>24</v>
      </c>
      <c r="H136" s="11"/>
      <c r="I136" s="11" t="s">
        <v>24</v>
      </c>
      <c r="J136" s="10"/>
      <c r="K136" s="10"/>
    </row>
    <row r="137" spans="1:11" ht="15">
      <c r="A137" s="287"/>
      <c r="B137" s="294">
        <f>K23</f>
        <v>976.54</v>
      </c>
      <c r="C137" s="11">
        <v>6</v>
      </c>
      <c r="D137" s="12">
        <f>B137*C137/100</f>
        <v>58.5924</v>
      </c>
      <c r="E137" s="260"/>
      <c r="G137" s="12">
        <f>J134</f>
        <v>335.71999999999997</v>
      </c>
      <c r="H137" s="295">
        <v>0.2</v>
      </c>
      <c r="I137" s="12">
        <f>G137*H137</f>
        <v>67.14399999999999</v>
      </c>
      <c r="J137" s="10"/>
      <c r="K137" s="10"/>
    </row>
    <row r="138" spans="1:11" ht="15">
      <c r="A138" s="287"/>
      <c r="B138" s="287"/>
      <c r="E138" s="260"/>
      <c r="F138" s="1" t="s">
        <v>196</v>
      </c>
      <c r="G138" s="9"/>
      <c r="J138" s="10"/>
      <c r="K138" s="10"/>
    </row>
    <row r="139" spans="1:11" ht="15.75" thickBot="1">
      <c r="A139" s="287"/>
      <c r="B139" s="296" t="s">
        <v>30</v>
      </c>
      <c r="C139" s="297"/>
      <c r="D139" s="298"/>
      <c r="E139" s="260"/>
      <c r="G139" s="299" t="s">
        <v>25</v>
      </c>
      <c r="H139" s="11"/>
      <c r="I139" s="50"/>
      <c r="J139" s="10"/>
      <c r="K139" s="10"/>
    </row>
    <row r="140" spans="1:11" ht="15.75" thickBot="1">
      <c r="A140" s="287"/>
      <c r="B140" s="294">
        <f>E134</f>
        <v>162.8</v>
      </c>
      <c r="C140" s="300">
        <f>D137</f>
        <v>58.5924</v>
      </c>
      <c r="D140" s="14">
        <f>B140-C140</f>
        <v>104.20760000000001</v>
      </c>
      <c r="E140" s="107"/>
      <c r="G140" s="12">
        <f>J134</f>
        <v>335.71999999999997</v>
      </c>
      <c r="H140" s="15">
        <f>I137</f>
        <v>67.14399999999999</v>
      </c>
      <c r="I140" s="14">
        <f>G140-H140</f>
        <v>268.57599999999996</v>
      </c>
      <c r="J140" s="4"/>
      <c r="K140" s="10"/>
    </row>
    <row r="141" spans="1:11" ht="15.75" thickBot="1">
      <c r="A141" s="287"/>
      <c r="B141" s="85"/>
      <c r="C141" s="86"/>
      <c r="D141" s="86"/>
      <c r="E141" s="86"/>
      <c r="F141" s="86"/>
      <c r="G141" s="86"/>
      <c r="H141" s="86"/>
      <c r="I141" s="86"/>
      <c r="J141" s="89"/>
      <c r="K141" s="10"/>
    </row>
    <row r="142" spans="1:11" ht="15">
      <c r="A142" s="287"/>
      <c r="K142" s="10"/>
    </row>
    <row r="143" spans="1:14" ht="15" hidden="1">
      <c r="A143" s="503" t="s">
        <v>129</v>
      </c>
      <c r="B143" s="504"/>
      <c r="C143" s="504"/>
      <c r="D143" s="504"/>
      <c r="E143" s="504"/>
      <c r="F143" s="504"/>
      <c r="G143" s="457">
        <v>15.26</v>
      </c>
      <c r="H143" s="7"/>
      <c r="I143" s="7"/>
      <c r="J143" s="7"/>
      <c r="K143" s="309"/>
      <c r="L143" s="7"/>
      <c r="M143" s="7"/>
      <c r="N143" s="7"/>
    </row>
    <row r="144" spans="1:14" ht="51" hidden="1">
      <c r="A144" s="505" t="s">
        <v>103</v>
      </c>
      <c r="B144" s="506"/>
      <c r="C144" s="506"/>
      <c r="D144" s="367" t="s">
        <v>199</v>
      </c>
      <c r="E144" s="308" t="s">
        <v>136</v>
      </c>
      <c r="F144" s="308" t="s">
        <v>135</v>
      </c>
      <c r="H144" s="7"/>
      <c r="I144" s="7"/>
      <c r="J144" s="7"/>
      <c r="K144" s="309"/>
      <c r="L144" s="7"/>
      <c r="M144" s="7"/>
      <c r="N144" s="7"/>
    </row>
    <row r="145" spans="1:14" ht="30.75" customHeight="1" hidden="1">
      <c r="A145" s="507" t="s">
        <v>198</v>
      </c>
      <c r="B145" s="508"/>
      <c r="C145" s="508"/>
      <c r="D145" s="326">
        <v>4</v>
      </c>
      <c r="E145" s="303">
        <v>35</v>
      </c>
      <c r="F145" s="303">
        <f aca="true" t="shared" si="1" ref="F145:F150">D145*E145</f>
        <v>140</v>
      </c>
      <c r="H145" s="7"/>
      <c r="I145" s="7"/>
      <c r="J145" s="7"/>
      <c r="K145" s="309"/>
      <c r="L145" s="7"/>
      <c r="M145" s="7"/>
      <c r="N145" s="7"/>
    </row>
    <row r="146" spans="1:14" ht="43.5" customHeight="1" hidden="1">
      <c r="A146" s="509" t="s">
        <v>201</v>
      </c>
      <c r="B146" s="510"/>
      <c r="C146" s="511"/>
      <c r="D146" s="337">
        <v>2</v>
      </c>
      <c r="E146" s="304">
        <v>37</v>
      </c>
      <c r="F146" s="304">
        <f t="shared" si="1"/>
        <v>74</v>
      </c>
      <c r="H146" s="7"/>
      <c r="I146" s="7"/>
      <c r="J146" s="7"/>
      <c r="K146" s="309"/>
      <c r="L146" s="7"/>
      <c r="M146" s="7"/>
      <c r="N146" s="7"/>
    </row>
    <row r="147" spans="1:14" ht="15" hidden="1">
      <c r="A147" s="512" t="s">
        <v>202</v>
      </c>
      <c r="B147" s="513"/>
      <c r="C147" s="513"/>
      <c r="D147" s="337">
        <v>2</v>
      </c>
      <c r="E147" s="305">
        <v>31</v>
      </c>
      <c r="F147" s="305">
        <f t="shared" si="1"/>
        <v>62</v>
      </c>
      <c r="H147" s="7"/>
      <c r="I147" s="7"/>
      <c r="J147" s="7"/>
      <c r="K147" s="309"/>
      <c r="L147" s="7"/>
      <c r="M147" s="7"/>
      <c r="N147" s="7"/>
    </row>
    <row r="148" spans="1:14" ht="30" customHeight="1" hidden="1">
      <c r="A148" s="514" t="s">
        <v>203</v>
      </c>
      <c r="B148" s="515"/>
      <c r="C148" s="515"/>
      <c r="D148" s="337">
        <v>1</v>
      </c>
      <c r="E148" s="304">
        <v>35</v>
      </c>
      <c r="F148" s="306">
        <f t="shared" si="1"/>
        <v>35</v>
      </c>
      <c r="H148" s="7"/>
      <c r="I148" s="7"/>
      <c r="J148" s="7"/>
      <c r="K148" s="309"/>
      <c r="L148" s="7"/>
      <c r="M148" s="7"/>
      <c r="N148" s="7"/>
    </row>
    <row r="149" spans="1:14" ht="15" hidden="1">
      <c r="A149" s="516" t="s">
        <v>204</v>
      </c>
      <c r="B149" s="517"/>
      <c r="C149" s="517"/>
      <c r="D149" s="327">
        <v>2</v>
      </c>
      <c r="E149" s="304">
        <v>65</v>
      </c>
      <c r="F149" s="304">
        <f t="shared" si="1"/>
        <v>130</v>
      </c>
      <c r="H149" s="7"/>
      <c r="I149" s="7"/>
      <c r="J149" s="7"/>
      <c r="K149" s="309"/>
      <c r="L149" s="7"/>
      <c r="M149" s="7"/>
      <c r="N149" s="7"/>
    </row>
    <row r="150" spans="1:14" ht="15" hidden="1">
      <c r="A150" s="516" t="s">
        <v>205</v>
      </c>
      <c r="B150" s="517"/>
      <c r="C150" s="517"/>
      <c r="D150" s="327">
        <v>1</v>
      </c>
      <c r="E150" s="304">
        <v>60</v>
      </c>
      <c r="F150" s="304">
        <f t="shared" si="1"/>
        <v>60</v>
      </c>
      <c r="H150" s="7"/>
      <c r="I150" s="7"/>
      <c r="J150" s="7"/>
      <c r="K150" s="309"/>
      <c r="L150" s="7"/>
      <c r="M150" s="7"/>
      <c r="N150" s="7"/>
    </row>
    <row r="151" spans="1:14" ht="15" customHeight="1" hidden="1">
      <c r="A151" s="499" t="s">
        <v>200</v>
      </c>
      <c r="B151" s="500"/>
      <c r="C151" s="500"/>
      <c r="D151" s="500"/>
      <c r="E151" s="301">
        <v>20</v>
      </c>
      <c r="F151" s="304">
        <f>F145+F146+F147+F149+F150+F148</f>
        <v>501</v>
      </c>
      <c r="H151" s="7"/>
      <c r="I151" s="7"/>
      <c r="J151" s="7"/>
      <c r="K151" s="309"/>
      <c r="L151" s="7"/>
      <c r="M151" s="7"/>
      <c r="N151" s="7"/>
    </row>
    <row r="152" spans="1:11" ht="15" customHeight="1" hidden="1">
      <c r="A152" s="501" t="s">
        <v>102</v>
      </c>
      <c r="B152" s="502"/>
      <c r="C152" s="502"/>
      <c r="D152" s="502"/>
      <c r="E152" s="307"/>
      <c r="F152" s="304">
        <f>F151/E151</f>
        <v>25.05</v>
      </c>
      <c r="K152" s="10"/>
    </row>
    <row r="153" spans="1:11" ht="15.75" thickBot="1">
      <c r="A153" s="85"/>
      <c r="B153" s="86"/>
      <c r="C153" s="86"/>
      <c r="D153" s="86"/>
      <c r="E153" s="86"/>
      <c r="F153" s="86"/>
      <c r="G153" s="86"/>
      <c r="H153" s="86"/>
      <c r="I153" s="86"/>
      <c r="J153" s="86"/>
      <c r="K153" s="89"/>
    </row>
    <row r="154" spans="1:11" ht="15" hidden="1">
      <c r="A154" s="287"/>
      <c r="K154" s="10"/>
    </row>
    <row r="155" spans="1:16" ht="15" hidden="1">
      <c r="A155" s="575" t="s">
        <v>144</v>
      </c>
      <c r="B155" s="576"/>
      <c r="C155" s="576"/>
      <c r="D155" s="576"/>
      <c r="E155" s="576"/>
      <c r="F155" s="576"/>
      <c r="G155" s="576"/>
      <c r="H155" s="576"/>
      <c r="I155" s="576"/>
      <c r="J155" s="576"/>
      <c r="K155" s="309"/>
      <c r="L155" s="7"/>
      <c r="M155" s="7"/>
      <c r="N155" s="7"/>
      <c r="O155" s="7"/>
      <c r="P155" s="7"/>
    </row>
    <row r="156" spans="1:11" s="123" customFormat="1" ht="45" hidden="1">
      <c r="A156" s="579" t="s">
        <v>139</v>
      </c>
      <c r="B156" s="580"/>
      <c r="C156" s="316" t="s">
        <v>140</v>
      </c>
      <c r="D156" s="316" t="s">
        <v>138</v>
      </c>
      <c r="E156" s="316" t="s">
        <v>141</v>
      </c>
      <c r="F156" s="316" t="s">
        <v>145</v>
      </c>
      <c r="G156" s="316" t="s">
        <v>146</v>
      </c>
      <c r="H156" s="316" t="s">
        <v>142</v>
      </c>
      <c r="I156" s="316" t="s">
        <v>147</v>
      </c>
      <c r="J156" s="316" t="s">
        <v>143</v>
      </c>
      <c r="K156" s="322"/>
    </row>
    <row r="157" spans="1:11" s="123" customFormat="1" ht="15" hidden="1">
      <c r="A157" s="577">
        <v>1109</v>
      </c>
      <c r="B157" s="578"/>
      <c r="C157" s="317">
        <v>220</v>
      </c>
      <c r="D157" s="318">
        <f>A157/C157</f>
        <v>5.040909090909091</v>
      </c>
      <c r="E157" s="317">
        <v>30</v>
      </c>
      <c r="F157" s="318">
        <f>D157*E157</f>
        <v>151.22727272727272</v>
      </c>
      <c r="G157" s="317">
        <v>5</v>
      </c>
      <c r="H157" s="318">
        <f>F157/G157</f>
        <v>30.245454545454542</v>
      </c>
      <c r="I157" s="319">
        <f>365.25/12</f>
        <v>30.4375</v>
      </c>
      <c r="J157" s="318">
        <f>H157*I157</f>
        <v>920.5960227272726</v>
      </c>
      <c r="K157" s="322">
        <f>A157/220*150</f>
        <v>756.1363636363636</v>
      </c>
    </row>
    <row r="158" spans="1:11" s="123" customFormat="1" ht="15" hidden="1">
      <c r="A158" s="323"/>
      <c r="B158" s="315"/>
      <c r="D158" s="320"/>
      <c r="F158" s="320"/>
      <c r="H158" s="320"/>
      <c r="I158" s="321"/>
      <c r="J158" s="320"/>
      <c r="K158" s="322"/>
    </row>
    <row r="159" spans="1:11" ht="15" hidden="1">
      <c r="A159" s="575" t="s">
        <v>161</v>
      </c>
      <c r="B159" s="576"/>
      <c r="C159" s="576"/>
      <c r="D159" s="576"/>
      <c r="E159" s="576"/>
      <c r="F159" s="576"/>
      <c r="G159" s="576"/>
      <c r="H159" s="576"/>
      <c r="I159" s="576"/>
      <c r="J159" s="576"/>
      <c r="K159" s="10"/>
    </row>
    <row r="160" spans="1:11" s="123" customFormat="1" ht="45" hidden="1">
      <c r="A160" s="579" t="s">
        <v>149</v>
      </c>
      <c r="B160" s="580"/>
      <c r="C160" s="316" t="s">
        <v>140</v>
      </c>
      <c r="D160" s="316" t="s">
        <v>138</v>
      </c>
      <c r="E160" s="316" t="s">
        <v>141</v>
      </c>
      <c r="F160" s="316" t="s">
        <v>145</v>
      </c>
      <c r="G160" s="316" t="s">
        <v>146</v>
      </c>
      <c r="H160" s="316" t="s">
        <v>142</v>
      </c>
      <c r="I160" s="316" t="s">
        <v>147</v>
      </c>
      <c r="J160" s="317"/>
      <c r="K160" s="322"/>
    </row>
    <row r="161" spans="1:11" s="123" customFormat="1" ht="15" hidden="1">
      <c r="A161" s="577">
        <v>23.5</v>
      </c>
      <c r="B161" s="578"/>
      <c r="C161" s="317">
        <v>220</v>
      </c>
      <c r="D161" s="318">
        <f>A161/C161</f>
        <v>0.10681818181818181</v>
      </c>
      <c r="E161" s="317">
        <v>30</v>
      </c>
      <c r="F161" s="318">
        <f>D161*E161</f>
        <v>3.204545454545454</v>
      </c>
      <c r="G161" s="317">
        <v>5</v>
      </c>
      <c r="H161" s="318">
        <f>F161/G161</f>
        <v>0.6409090909090909</v>
      </c>
      <c r="I161" s="319">
        <f>I157:I157</f>
        <v>30.4375</v>
      </c>
      <c r="J161" s="318">
        <f>H161*I161</f>
        <v>19.507670454545455</v>
      </c>
      <c r="K161" s="322"/>
    </row>
    <row r="162" spans="1:11" ht="15.75" hidden="1" thickBot="1">
      <c r="A162" s="85"/>
      <c r="B162" s="86"/>
      <c r="C162" s="86"/>
      <c r="D162" s="86"/>
      <c r="E162" s="86"/>
      <c r="F162" s="86"/>
      <c r="G162" s="86"/>
      <c r="H162" s="86"/>
      <c r="I162" s="86"/>
      <c r="J162" s="86"/>
      <c r="K162" s="89"/>
    </row>
  </sheetData>
  <sheetProtection/>
  <mergeCells count="58">
    <mergeCell ref="F68:I68"/>
    <mergeCell ref="F69:I69"/>
    <mergeCell ref="F70:I70"/>
    <mergeCell ref="G71:I71"/>
    <mergeCell ref="B72:I72"/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63:H63"/>
    <mergeCell ref="F67:I67"/>
    <mergeCell ref="D59:I59"/>
    <mergeCell ref="D78:I78"/>
    <mergeCell ref="E79:I79"/>
    <mergeCell ref="F80:I80"/>
    <mergeCell ref="G86:J86"/>
    <mergeCell ref="A122:I122"/>
    <mergeCell ref="B131:J131"/>
    <mergeCell ref="B92:J92"/>
    <mergeCell ref="B93:J93"/>
    <mergeCell ref="B94:J94"/>
    <mergeCell ref="A95:H95"/>
    <mergeCell ref="G132:J132"/>
    <mergeCell ref="A87:K87"/>
    <mergeCell ref="B88:J88"/>
    <mergeCell ref="B89:J89"/>
    <mergeCell ref="B90:J90"/>
    <mergeCell ref="A96:I96"/>
    <mergeCell ref="B91:J91"/>
    <mergeCell ref="I95:J95"/>
    <mergeCell ref="A143:F143"/>
    <mergeCell ref="A144:C144"/>
    <mergeCell ref="A145:C145"/>
    <mergeCell ref="A146:C146"/>
    <mergeCell ref="A147:C147"/>
    <mergeCell ref="A148:C148"/>
    <mergeCell ref="A157:B157"/>
    <mergeCell ref="A159:J159"/>
    <mergeCell ref="A160:B160"/>
    <mergeCell ref="A161:B161"/>
    <mergeCell ref="A149:C149"/>
    <mergeCell ref="A150:C150"/>
    <mergeCell ref="A151:D151"/>
    <mergeCell ref="A152:D152"/>
    <mergeCell ref="A155:J155"/>
    <mergeCell ref="A156:B156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79">
      <selection activeCell="K84" sqref="K84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 t="e">
        <f>#REF!</f>
        <v>#REF!</v>
      </c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 t="e">
        <f>#REF!</f>
        <v>#REF!</v>
      </c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211</v>
      </c>
      <c r="J4" s="543"/>
      <c r="K4" s="544"/>
    </row>
    <row r="5" spans="1:11" ht="15">
      <c r="A5" s="555" t="s">
        <v>18</v>
      </c>
      <c r="B5" s="556"/>
      <c r="C5" s="557" t="s">
        <v>218</v>
      </c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62" t="s">
        <v>219</v>
      </c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64" t="s">
        <v>220</v>
      </c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69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 t="str">
        <f>C7</f>
        <v>23/02/16 -16:00</v>
      </c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222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 t="s">
        <v>221</v>
      </c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70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70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228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1165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358"/>
      <c r="E19" s="100"/>
      <c r="F19" s="100"/>
      <c r="G19" s="548"/>
      <c r="H19" s="548"/>
      <c r="I19" s="100" t="str">
        <f>I17</f>
        <v>Secretariado 44 horas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86"/>
      <c r="E20" s="110"/>
      <c r="F20" s="110"/>
      <c r="G20" s="110"/>
      <c r="H20" s="110"/>
      <c r="I20" s="366">
        <v>42401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349"/>
      <c r="J23" s="135"/>
      <c r="K23" s="350">
        <f>I18</f>
        <v>1165</v>
      </c>
    </row>
    <row r="24" spans="1:12" s="137" customFormat="1" ht="15">
      <c r="A24" s="132" t="s">
        <v>1</v>
      </c>
      <c r="B24" s="133" t="s">
        <v>159</v>
      </c>
      <c r="C24" s="134"/>
      <c r="D24" s="134"/>
      <c r="E24" s="134"/>
      <c r="F24" s="134"/>
      <c r="G24" s="134"/>
      <c r="H24" s="134"/>
      <c r="I24" s="351"/>
      <c r="J24" s="352">
        <v>0</v>
      </c>
      <c r="K24" s="355">
        <f>K23*J24</f>
        <v>0</v>
      </c>
      <c r="L24" s="356"/>
    </row>
    <row r="25" spans="1:12" s="137" customFormat="1" ht="15">
      <c r="A25" s="132" t="s">
        <v>2</v>
      </c>
      <c r="B25" s="133" t="s">
        <v>192</v>
      </c>
      <c r="C25" s="134"/>
      <c r="D25" s="134"/>
      <c r="E25" s="134"/>
      <c r="F25" s="134"/>
      <c r="G25" s="134"/>
      <c r="H25" s="134"/>
      <c r="I25" s="351"/>
      <c r="J25" s="352"/>
      <c r="K25" s="355">
        <f>K23*J25</f>
        <v>0</v>
      </c>
      <c r="L25" s="356"/>
    </row>
    <row r="26" spans="1:12" s="137" customFormat="1" ht="15">
      <c r="A26" s="132" t="s">
        <v>3</v>
      </c>
      <c r="B26" s="133" t="s">
        <v>193</v>
      </c>
      <c r="C26" s="134"/>
      <c r="D26" s="134"/>
      <c r="E26" s="134"/>
      <c r="F26" s="134"/>
      <c r="G26" s="134"/>
      <c r="H26" s="134"/>
      <c r="I26" s="351"/>
      <c r="J26" s="352"/>
      <c r="K26" s="355">
        <v>0</v>
      </c>
      <c r="L26" s="356"/>
    </row>
    <row r="27" spans="1:11" s="137" customFormat="1" ht="15">
      <c r="A27" s="132" t="s">
        <v>4</v>
      </c>
      <c r="B27" s="133" t="s">
        <v>195</v>
      </c>
      <c r="C27" s="134"/>
      <c r="D27" s="134"/>
      <c r="E27" s="134"/>
      <c r="F27" s="134"/>
      <c r="G27" s="134"/>
      <c r="H27" s="134"/>
      <c r="I27" s="351"/>
      <c r="J27" s="359">
        <v>0</v>
      </c>
      <c r="K27" s="357">
        <f>J27*15</f>
        <v>0</v>
      </c>
    </row>
    <row r="28" spans="1:11" s="137" customFormat="1" ht="15">
      <c r="A28" s="132" t="s">
        <v>4</v>
      </c>
      <c r="B28" s="133" t="s">
        <v>194</v>
      </c>
      <c r="C28" s="134"/>
      <c r="D28" s="134"/>
      <c r="E28" s="134"/>
      <c r="F28" s="134"/>
      <c r="G28" s="134"/>
      <c r="H28" s="134"/>
      <c r="I28" s="353"/>
      <c r="J28" s="360">
        <v>0</v>
      </c>
      <c r="K28" s="354">
        <f>(K26+K27)*J28</f>
        <v>0</v>
      </c>
    </row>
    <row r="29" spans="1:11" s="137" customFormat="1" ht="15.75" thickBot="1">
      <c r="A29" s="141"/>
      <c r="B29" s="142" t="s">
        <v>58</v>
      </c>
      <c r="C29" s="143"/>
      <c r="D29" s="143"/>
      <c r="E29" s="143"/>
      <c r="F29" s="143"/>
      <c r="G29" s="143"/>
      <c r="H29" s="143"/>
      <c r="I29" s="143"/>
      <c r="J29" s="144"/>
      <c r="K29" s="145">
        <f>K23+K24+K28+K25+K26+K27</f>
        <v>1165</v>
      </c>
    </row>
    <row r="30" spans="1:11" ht="15.75" thickBot="1">
      <c r="A30" s="368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146"/>
    </row>
    <row r="31" spans="1:11" ht="15.75" thickBot="1">
      <c r="A31" s="129">
        <v>2</v>
      </c>
      <c r="B31" s="147" t="s">
        <v>60</v>
      </c>
      <c r="C31" s="147"/>
      <c r="D31" s="147"/>
      <c r="E31" s="147"/>
      <c r="F31" s="147"/>
      <c r="G31" s="147"/>
      <c r="H31" s="147"/>
      <c r="I31" s="148"/>
      <c r="J31" s="149"/>
      <c r="K31" s="131" t="s">
        <v>57</v>
      </c>
    </row>
    <row r="32" spans="1:11" ht="15">
      <c r="A32" s="105" t="s">
        <v>0</v>
      </c>
      <c r="B32" s="3" t="s">
        <v>46</v>
      </c>
      <c r="C32" s="100"/>
      <c r="D32" s="100"/>
      <c r="E32" s="100"/>
      <c r="F32" s="100"/>
      <c r="G32" s="100"/>
      <c r="H32" s="100"/>
      <c r="I32" s="150" t="s">
        <v>50</v>
      </c>
      <c r="J32" s="151"/>
      <c r="K32" s="152">
        <f>$D$141</f>
        <v>92.9</v>
      </c>
    </row>
    <row r="33" spans="1:11" ht="15">
      <c r="A33" s="99" t="s">
        <v>1</v>
      </c>
      <c r="B33" s="3" t="s">
        <v>47</v>
      </c>
      <c r="C33" s="100"/>
      <c r="D33" s="100"/>
      <c r="E33" s="100"/>
      <c r="F33" s="100"/>
      <c r="G33" s="100"/>
      <c r="H33" s="100"/>
      <c r="I33" s="150" t="s">
        <v>50</v>
      </c>
      <c r="J33" s="151"/>
      <c r="K33" s="152">
        <f>$I$141</f>
        <v>268.57599999999996</v>
      </c>
    </row>
    <row r="34" spans="1:11" ht="15">
      <c r="A34" s="99" t="s">
        <v>2</v>
      </c>
      <c r="B34" s="3" t="s">
        <v>113</v>
      </c>
      <c r="C34" s="100"/>
      <c r="D34" s="100"/>
      <c r="E34" s="100"/>
      <c r="F34" s="100"/>
      <c r="G34" s="100"/>
      <c r="H34" s="100"/>
      <c r="I34" s="153" t="s">
        <v>89</v>
      </c>
      <c r="J34" s="154"/>
      <c r="K34" s="155">
        <v>50</v>
      </c>
    </row>
    <row r="35" spans="1:11" ht="15">
      <c r="A35" s="99" t="s">
        <v>3</v>
      </c>
      <c r="B35" s="3" t="s">
        <v>114</v>
      </c>
      <c r="C35" s="100"/>
      <c r="D35" s="100"/>
      <c r="E35" s="100"/>
      <c r="F35" s="100"/>
      <c r="G35" s="100"/>
      <c r="H35" s="100"/>
      <c r="I35" s="101" t="s">
        <v>89</v>
      </c>
      <c r="J35" s="154"/>
      <c r="K35" s="155">
        <v>16</v>
      </c>
    </row>
    <row r="36" spans="1:11" ht="15">
      <c r="A36" s="99" t="s">
        <v>4</v>
      </c>
      <c r="B36" s="156" t="s">
        <v>197</v>
      </c>
      <c r="C36" s="157"/>
      <c r="D36" s="157"/>
      <c r="E36" s="157"/>
      <c r="F36" s="157"/>
      <c r="G36" s="157"/>
      <c r="H36" s="157"/>
      <c r="I36" s="158"/>
      <c r="J36" s="160"/>
      <c r="K36" s="159">
        <v>16</v>
      </c>
    </row>
    <row r="37" spans="1:11" ht="15.75" thickBot="1">
      <c r="A37" s="161"/>
      <c r="B37" s="162" t="s">
        <v>115</v>
      </c>
      <c r="C37" s="163"/>
      <c r="D37" s="163"/>
      <c r="E37" s="163"/>
      <c r="F37" s="163"/>
      <c r="G37" s="163"/>
      <c r="H37" s="163"/>
      <c r="I37" s="164"/>
      <c r="J37" s="165"/>
      <c r="K37" s="166">
        <f>SUM(K32:K36)</f>
        <v>443.476</v>
      </c>
    </row>
    <row r="38" spans="1:11" ht="15.75" thickBot="1">
      <c r="A38" s="368" t="s">
        <v>61</v>
      </c>
      <c r="B38" s="2"/>
      <c r="C38" s="2"/>
      <c r="D38" s="2"/>
      <c r="E38" s="2"/>
      <c r="F38" s="2"/>
      <c r="G38" s="2"/>
      <c r="H38" s="2"/>
      <c r="I38" s="2"/>
      <c r="J38" s="167"/>
      <c r="K38" s="146"/>
    </row>
    <row r="39" spans="1:11" ht="15.75" thickBot="1">
      <c r="A39" s="129">
        <v>3</v>
      </c>
      <c r="B39" s="147" t="s">
        <v>62</v>
      </c>
      <c r="C39" s="147"/>
      <c r="D39" s="147"/>
      <c r="E39" s="147"/>
      <c r="F39" s="147"/>
      <c r="G39" s="147"/>
      <c r="H39" s="147"/>
      <c r="I39" s="147"/>
      <c r="J39" s="168"/>
      <c r="K39" s="131" t="s">
        <v>57</v>
      </c>
    </row>
    <row r="40" spans="1:11" ht="15">
      <c r="A40" s="105" t="s">
        <v>0</v>
      </c>
      <c r="B40" s="169" t="s">
        <v>116</v>
      </c>
      <c r="C40" s="106"/>
      <c r="D40" s="106"/>
      <c r="E40" s="106"/>
      <c r="F40" s="106"/>
      <c r="G40" s="106"/>
      <c r="H40" s="106"/>
      <c r="I40" s="170"/>
      <c r="J40" s="170"/>
      <c r="K40" s="155" t="e">
        <f>#REF!</f>
        <v>#REF!</v>
      </c>
    </row>
    <row r="41" spans="1:11" ht="15">
      <c r="A41" s="105" t="s">
        <v>1</v>
      </c>
      <c r="B41" s="169" t="s">
        <v>117</v>
      </c>
      <c r="C41" s="106"/>
      <c r="D41" s="106"/>
      <c r="E41" s="106"/>
      <c r="F41" s="106"/>
      <c r="G41" s="106"/>
      <c r="H41" s="106"/>
      <c r="I41" s="170"/>
      <c r="J41" s="171"/>
      <c r="K41" s="159">
        <v>0</v>
      </c>
    </row>
    <row r="42" spans="1:11" ht="15">
      <c r="A42" s="99" t="s">
        <v>2</v>
      </c>
      <c r="B42" s="169" t="s">
        <v>118</v>
      </c>
      <c r="C42" s="100"/>
      <c r="D42" s="100"/>
      <c r="E42" s="100"/>
      <c r="F42" s="100"/>
      <c r="G42" s="100"/>
      <c r="H42" s="100"/>
      <c r="I42" s="172"/>
      <c r="J42" s="171"/>
      <c r="K42" s="159">
        <v>0</v>
      </c>
    </row>
    <row r="43" spans="1:11" ht="15">
      <c r="A43" s="173" t="s">
        <v>3</v>
      </c>
      <c r="B43" s="3" t="s">
        <v>39</v>
      </c>
      <c r="C43" s="157"/>
      <c r="D43" s="157"/>
      <c r="E43" s="157"/>
      <c r="F43" s="157"/>
      <c r="G43" s="157"/>
      <c r="H43" s="157"/>
      <c r="I43" s="157"/>
      <c r="J43" s="174"/>
      <c r="K43" s="159">
        <v>47</v>
      </c>
    </row>
    <row r="44" spans="1:11" ht="15.75" thickBot="1">
      <c r="A44" s="161"/>
      <c r="B44" s="161" t="s">
        <v>63</v>
      </c>
      <c r="C44" s="175"/>
      <c r="D44" s="175"/>
      <c r="E44" s="175"/>
      <c r="F44" s="175"/>
      <c r="G44" s="175"/>
      <c r="H44" s="175"/>
      <c r="I44" s="175"/>
      <c r="J44" s="176"/>
      <c r="K44" s="177" t="e">
        <f>SUM(K40:K43)</f>
        <v>#REF!</v>
      </c>
    </row>
    <row r="45" spans="1:11" ht="15.75" thickBot="1">
      <c r="A45" s="368" t="s">
        <v>64</v>
      </c>
      <c r="B45" s="2"/>
      <c r="C45" s="2"/>
      <c r="D45" s="2"/>
      <c r="E45" s="2"/>
      <c r="F45" s="2"/>
      <c r="G45" s="2"/>
      <c r="H45" s="2"/>
      <c r="I45" s="2"/>
      <c r="J45" s="167"/>
      <c r="K45" s="146"/>
    </row>
    <row r="46" spans="1:11" ht="15.75" thickBot="1">
      <c r="A46" s="129" t="s">
        <v>40</v>
      </c>
      <c r="B46" s="178" t="s">
        <v>65</v>
      </c>
      <c r="C46" s="178"/>
      <c r="D46" s="178"/>
      <c r="E46" s="178"/>
      <c r="F46" s="178"/>
      <c r="G46" s="178"/>
      <c r="H46" s="179"/>
      <c r="I46" s="179"/>
      <c r="J46" s="180"/>
      <c r="K46" s="131" t="s">
        <v>57</v>
      </c>
    </row>
    <row r="47" spans="1:11" ht="15">
      <c r="A47" s="105" t="s">
        <v>0</v>
      </c>
      <c r="B47" s="169" t="s">
        <v>12</v>
      </c>
      <c r="C47" s="106"/>
      <c r="D47" s="106"/>
      <c r="E47" s="106"/>
      <c r="F47" s="106"/>
      <c r="G47" s="106"/>
      <c r="H47" s="106"/>
      <c r="I47" s="107"/>
      <c r="J47" s="80">
        <v>0.2</v>
      </c>
      <c r="K47" s="181">
        <f>$J47*K$29</f>
        <v>233</v>
      </c>
    </row>
    <row r="48" spans="1:11" ht="15">
      <c r="A48" s="99" t="s">
        <v>1</v>
      </c>
      <c r="B48" s="3" t="s">
        <v>26</v>
      </c>
      <c r="C48" s="100"/>
      <c r="D48" s="100"/>
      <c r="E48" s="100"/>
      <c r="F48" s="100"/>
      <c r="G48" s="100"/>
      <c r="H48" s="100"/>
      <c r="I48" s="101"/>
      <c r="J48" s="5">
        <v>0.015</v>
      </c>
      <c r="K48" s="152">
        <f aca="true" t="shared" si="0" ref="K48:K54">$J48*K$29</f>
        <v>17.474999999999998</v>
      </c>
    </row>
    <row r="49" spans="1:11" ht="15">
      <c r="A49" s="99" t="s">
        <v>2</v>
      </c>
      <c r="B49" s="3" t="s">
        <v>27</v>
      </c>
      <c r="C49" s="100"/>
      <c r="D49" s="100"/>
      <c r="E49" s="100"/>
      <c r="F49" s="100"/>
      <c r="G49" s="100"/>
      <c r="H49" s="100"/>
      <c r="I49" s="101"/>
      <c r="J49" s="5">
        <v>0.01</v>
      </c>
      <c r="K49" s="152">
        <f t="shared" si="0"/>
        <v>11.65</v>
      </c>
    </row>
    <row r="50" spans="1:11" ht="15">
      <c r="A50" s="99" t="s">
        <v>3</v>
      </c>
      <c r="B50" s="3" t="s">
        <v>13</v>
      </c>
      <c r="C50" s="100"/>
      <c r="D50" s="100"/>
      <c r="E50" s="100"/>
      <c r="F50" s="100"/>
      <c r="G50" s="100"/>
      <c r="H50" s="100"/>
      <c r="I50" s="101"/>
      <c r="J50" s="5">
        <v>0.002</v>
      </c>
      <c r="K50" s="152">
        <f t="shared" si="0"/>
        <v>2.33</v>
      </c>
    </row>
    <row r="51" spans="1:11" ht="15">
      <c r="A51" s="99" t="s">
        <v>4</v>
      </c>
      <c r="B51" s="3" t="s">
        <v>67</v>
      </c>
      <c r="C51" s="100"/>
      <c r="D51" s="100"/>
      <c r="E51" s="100"/>
      <c r="F51" s="100"/>
      <c r="G51" s="100"/>
      <c r="H51" s="100"/>
      <c r="I51" s="101"/>
      <c r="J51" s="5">
        <v>0.025</v>
      </c>
      <c r="K51" s="152">
        <f t="shared" si="0"/>
        <v>29.125</v>
      </c>
    </row>
    <row r="52" spans="1:11" ht="15">
      <c r="A52" s="99" t="s">
        <v>5</v>
      </c>
      <c r="B52" s="3" t="s">
        <v>14</v>
      </c>
      <c r="C52" s="100"/>
      <c r="D52" s="100"/>
      <c r="E52" s="100"/>
      <c r="F52" s="100"/>
      <c r="G52" s="100"/>
      <c r="H52" s="100"/>
      <c r="I52" s="101"/>
      <c r="J52" s="5">
        <v>0.08</v>
      </c>
      <c r="K52" s="152">
        <f t="shared" si="0"/>
        <v>93.2</v>
      </c>
    </row>
    <row r="53" spans="1:11" ht="15">
      <c r="A53" s="99" t="s">
        <v>6</v>
      </c>
      <c r="B53" s="3" t="s">
        <v>119</v>
      </c>
      <c r="C53" s="100"/>
      <c r="D53" s="100"/>
      <c r="E53" s="100"/>
      <c r="F53" s="100"/>
      <c r="G53" s="100"/>
      <c r="H53" s="100"/>
      <c r="I53" s="101"/>
      <c r="J53" s="5">
        <v>0.03</v>
      </c>
      <c r="K53" s="152">
        <f t="shared" si="0"/>
        <v>34.949999999999996</v>
      </c>
    </row>
    <row r="54" spans="1:11" ht="15">
      <c r="A54" s="182" t="s">
        <v>51</v>
      </c>
      <c r="B54" s="156" t="s">
        <v>15</v>
      </c>
      <c r="C54" s="157"/>
      <c r="D54" s="157"/>
      <c r="E54" s="157"/>
      <c r="F54" s="157"/>
      <c r="G54" s="157"/>
      <c r="H54" s="157"/>
      <c r="I54" s="158"/>
      <c r="J54" s="81">
        <v>0.006</v>
      </c>
      <c r="K54" s="183">
        <f t="shared" si="0"/>
        <v>6.99</v>
      </c>
    </row>
    <row r="55" spans="1:11" ht="15.75" thickBot="1">
      <c r="A55" s="162"/>
      <c r="B55" s="184"/>
      <c r="C55" s="163"/>
      <c r="D55" s="184" t="s">
        <v>94</v>
      </c>
      <c r="E55" s="163"/>
      <c r="F55" s="163"/>
      <c r="G55" s="163"/>
      <c r="H55" s="163"/>
      <c r="I55" s="164"/>
      <c r="J55" s="185">
        <f>SUM(J47:J54)</f>
        <v>0.3680000000000001</v>
      </c>
      <c r="K55" s="166">
        <f>SUM(K47:K54)</f>
        <v>428.71999999999997</v>
      </c>
    </row>
    <row r="56" spans="1:11" ht="15.75" thickBot="1">
      <c r="A56" s="186" t="s">
        <v>41</v>
      </c>
      <c r="B56" s="187" t="s">
        <v>151</v>
      </c>
      <c r="C56" s="188"/>
      <c r="D56" s="188"/>
      <c r="E56" s="188"/>
      <c r="F56" s="188"/>
      <c r="G56" s="188"/>
      <c r="H56" s="189"/>
      <c r="I56" s="189"/>
      <c r="J56" s="190"/>
      <c r="K56" s="191" t="s">
        <v>57</v>
      </c>
    </row>
    <row r="57" spans="1:11" ht="15">
      <c r="A57" s="192" t="s">
        <v>0</v>
      </c>
      <c r="B57" s="193" t="s">
        <v>68</v>
      </c>
      <c r="C57" s="194"/>
      <c r="D57" s="194"/>
      <c r="E57" s="194"/>
      <c r="F57" s="194"/>
      <c r="G57" s="194"/>
      <c r="H57" s="387"/>
      <c r="I57" s="194"/>
      <c r="J57" s="195">
        <v>0.0833</v>
      </c>
      <c r="K57" s="181">
        <f>$J57*K$32</f>
        <v>7.73857</v>
      </c>
    </row>
    <row r="58" spans="1:11" ht="15">
      <c r="A58" s="384" t="s">
        <v>1</v>
      </c>
      <c r="B58" s="193" t="s">
        <v>233</v>
      </c>
      <c r="C58" s="194"/>
      <c r="D58" s="194"/>
      <c r="E58" s="194"/>
      <c r="F58" s="194"/>
      <c r="G58" s="194"/>
      <c r="H58" s="197"/>
      <c r="I58" s="197"/>
      <c r="J58" s="198">
        <v>0.0025</v>
      </c>
      <c r="K58" s="199">
        <f>J58*K29</f>
        <v>2.9125</v>
      </c>
    </row>
    <row r="59" spans="1:11" ht="15">
      <c r="A59" s="389"/>
      <c r="B59" s="227"/>
      <c r="C59" s="388"/>
      <c r="D59" s="554" t="s">
        <v>234</v>
      </c>
      <c r="E59" s="554"/>
      <c r="F59" s="554"/>
      <c r="G59" s="554"/>
      <c r="H59" s="554"/>
      <c r="I59" s="554"/>
      <c r="J59" s="390"/>
      <c r="K59" s="199"/>
    </row>
    <row r="60" spans="1:11" ht="15">
      <c r="A60" s="389" t="s">
        <v>2</v>
      </c>
      <c r="B60" s="9" t="s">
        <v>235</v>
      </c>
      <c r="D60" s="123"/>
      <c r="E60" s="123"/>
      <c r="F60" s="123"/>
      <c r="G60" s="123"/>
      <c r="H60" s="123"/>
      <c r="I60" s="123"/>
      <c r="J60" s="390">
        <f>(J57+J58)*J55</f>
        <v>0.03157440000000001</v>
      </c>
      <c r="K60" s="199">
        <f>J60*K29</f>
        <v>36.78417600000001</v>
      </c>
    </row>
    <row r="61" spans="1:11" ht="15.75" thickBot="1">
      <c r="A61" s="201"/>
      <c r="B61" s="184"/>
      <c r="C61" s="163"/>
      <c r="D61" s="184" t="s">
        <v>93</v>
      </c>
      <c r="E61" s="163"/>
      <c r="F61" s="163"/>
      <c r="G61" s="163"/>
      <c r="H61" s="163"/>
      <c r="I61" s="163"/>
      <c r="J61" s="391">
        <f>J57+J58+J60</f>
        <v>0.11737440000000002</v>
      </c>
      <c r="K61" s="203">
        <f>K57+K58+K60</f>
        <v>47.43524600000001</v>
      </c>
    </row>
    <row r="62" spans="1:11" ht="15.75" thickBot="1">
      <c r="A62" s="204" t="s">
        <v>42</v>
      </c>
      <c r="B62" s="178" t="s">
        <v>69</v>
      </c>
      <c r="C62" s="178"/>
      <c r="D62" s="178"/>
      <c r="E62" s="178"/>
      <c r="F62" s="178"/>
      <c r="G62" s="178"/>
      <c r="H62" s="179"/>
      <c r="I62" s="179"/>
      <c r="J62" s="180"/>
      <c r="K62" s="131" t="s">
        <v>57</v>
      </c>
    </row>
    <row r="63" spans="1:11" ht="15">
      <c r="A63" s="192" t="s">
        <v>0</v>
      </c>
      <c r="B63" s="193" t="s">
        <v>70</v>
      </c>
      <c r="C63" s="194"/>
      <c r="D63" s="194"/>
      <c r="E63" s="549"/>
      <c r="F63" s="549"/>
      <c r="G63" s="549"/>
      <c r="H63" s="550"/>
      <c r="I63" s="205"/>
      <c r="J63" s="206">
        <v>0.0003</v>
      </c>
      <c r="K63" s="207">
        <f>K29*J63</f>
        <v>0.3495</v>
      </c>
    </row>
    <row r="64" spans="1:11" ht="15">
      <c r="A64" s="384" t="s">
        <v>1</v>
      </c>
      <c r="B64" s="208" t="s">
        <v>95</v>
      </c>
      <c r="C64" s="209"/>
      <c r="D64" s="209"/>
      <c r="E64" s="210"/>
      <c r="F64" s="211"/>
      <c r="G64" s="211"/>
      <c r="H64" s="211"/>
      <c r="I64" s="212"/>
      <c r="J64" s="213">
        <f>J63*J55</f>
        <v>0.00011040000000000003</v>
      </c>
      <c r="K64" s="214">
        <f>K63*J55</f>
        <v>0.12861600000000004</v>
      </c>
    </row>
    <row r="65" spans="1:11" ht="15.75" thickBot="1">
      <c r="A65" s="201"/>
      <c r="B65" s="184"/>
      <c r="C65" s="163"/>
      <c r="D65" s="184" t="s">
        <v>92</v>
      </c>
      <c r="E65" s="163"/>
      <c r="F65" s="163"/>
      <c r="G65" s="163"/>
      <c r="H65" s="163"/>
      <c r="I65" s="163"/>
      <c r="J65" s="215">
        <f>J63+J64</f>
        <v>0.0004104</v>
      </c>
      <c r="K65" s="166">
        <f>K63+K64</f>
        <v>0.478116</v>
      </c>
    </row>
    <row r="66" spans="1:11" ht="15.75" thickBot="1">
      <c r="A66" s="186" t="s">
        <v>43</v>
      </c>
      <c r="B66" s="178" t="s">
        <v>71</v>
      </c>
      <c r="C66" s="178"/>
      <c r="D66" s="178"/>
      <c r="E66" s="178"/>
      <c r="F66" s="178"/>
      <c r="G66" s="178"/>
      <c r="H66" s="179"/>
      <c r="I66" s="179"/>
      <c r="J66" s="180"/>
      <c r="K66" s="131" t="s">
        <v>57</v>
      </c>
    </row>
    <row r="67" spans="1:11" ht="15">
      <c r="A67" s="105" t="s">
        <v>0</v>
      </c>
      <c r="B67" s="193" t="s">
        <v>83</v>
      </c>
      <c r="C67" s="194"/>
      <c r="D67" s="197"/>
      <c r="E67" s="216"/>
      <c r="F67" s="551"/>
      <c r="G67" s="552"/>
      <c r="H67" s="552"/>
      <c r="I67" s="553"/>
      <c r="J67" s="6">
        <v>0.0038</v>
      </c>
      <c r="K67" s="207">
        <f>J67*K29</f>
        <v>4.427</v>
      </c>
    </row>
    <row r="68" spans="1:11" ht="15">
      <c r="A68" s="99" t="s">
        <v>1</v>
      </c>
      <c r="B68" s="169" t="s">
        <v>84</v>
      </c>
      <c r="C68" s="106"/>
      <c r="D68" s="106"/>
      <c r="E68" s="106"/>
      <c r="F68" s="586"/>
      <c r="G68" s="587"/>
      <c r="H68" s="587"/>
      <c r="I68" s="588"/>
      <c r="J68" s="217">
        <f>K68/K29</f>
        <v>0.00030399999999999996</v>
      </c>
      <c r="K68" s="181">
        <f>K67*J52</f>
        <v>0.35416</v>
      </c>
    </row>
    <row r="69" spans="1:11" ht="15">
      <c r="A69" s="99" t="s">
        <v>2</v>
      </c>
      <c r="B69" s="3" t="s">
        <v>99</v>
      </c>
      <c r="C69" s="100"/>
      <c r="D69" s="100"/>
      <c r="E69" s="100"/>
      <c r="F69" s="548"/>
      <c r="G69" s="589"/>
      <c r="H69" s="589"/>
      <c r="I69" s="590"/>
      <c r="J69" s="218">
        <v>0.0036</v>
      </c>
      <c r="K69" s="152">
        <f>J69*K29</f>
        <v>4.194</v>
      </c>
    </row>
    <row r="70" spans="1:11" ht="15">
      <c r="A70" s="118" t="s">
        <v>3</v>
      </c>
      <c r="B70" s="3" t="s">
        <v>85</v>
      </c>
      <c r="C70" s="100"/>
      <c r="D70" s="100"/>
      <c r="F70" s="522"/>
      <c r="G70" s="523"/>
      <c r="H70" s="523"/>
      <c r="I70" s="591"/>
      <c r="J70" s="219">
        <v>0.0085</v>
      </c>
      <c r="K70" s="152">
        <f>J70*K29</f>
        <v>9.9025</v>
      </c>
    </row>
    <row r="71" spans="1:11" ht="15">
      <c r="A71" s="118" t="s">
        <v>4</v>
      </c>
      <c r="B71" s="3" t="s">
        <v>52</v>
      </c>
      <c r="C71" s="100"/>
      <c r="D71" s="100"/>
      <c r="E71" s="100"/>
      <c r="F71" s="100"/>
      <c r="G71" s="524"/>
      <c r="H71" s="524"/>
      <c r="I71" s="525"/>
      <c r="J71" s="218">
        <f>J68*J55</f>
        <v>0.00011187200000000002</v>
      </c>
      <c r="K71" s="152">
        <f>J71*K29</f>
        <v>0.13033088</v>
      </c>
    </row>
    <row r="72" spans="1:11" ht="15">
      <c r="A72" s="118" t="s">
        <v>5</v>
      </c>
      <c r="B72" s="592" t="s">
        <v>101</v>
      </c>
      <c r="C72" s="593"/>
      <c r="D72" s="593"/>
      <c r="E72" s="593"/>
      <c r="F72" s="593"/>
      <c r="G72" s="593"/>
      <c r="H72" s="593"/>
      <c r="I72" s="594"/>
      <c r="J72" s="218">
        <v>0.04</v>
      </c>
      <c r="K72" s="220">
        <f>K29*J72</f>
        <v>46.6</v>
      </c>
    </row>
    <row r="73" spans="1:11" ht="15.75" thickBot="1">
      <c r="A73" s="201"/>
      <c r="B73" s="163"/>
      <c r="C73" s="163"/>
      <c r="D73" s="184" t="s">
        <v>121</v>
      </c>
      <c r="E73" s="163"/>
      <c r="F73" s="163"/>
      <c r="G73" s="163"/>
      <c r="H73" s="163"/>
      <c r="I73" s="164"/>
      <c r="J73" s="185">
        <f>J67+J68+J69+J70+J71+J72</f>
        <v>0.056315872</v>
      </c>
      <c r="K73" s="166">
        <f>K67+K68+K69+K70+K71+K72</f>
        <v>65.60799088</v>
      </c>
    </row>
    <row r="74" spans="1:11" ht="15.75" thickBot="1">
      <c r="A74" s="186" t="s">
        <v>44</v>
      </c>
      <c r="B74" s="178" t="s">
        <v>86</v>
      </c>
      <c r="C74" s="178"/>
      <c r="D74" s="178"/>
      <c r="E74" s="178"/>
      <c r="F74" s="178"/>
      <c r="G74" s="178"/>
      <c r="H74" s="179"/>
      <c r="I74" s="179"/>
      <c r="J74" s="347"/>
      <c r="K74" s="131" t="s">
        <v>57</v>
      </c>
    </row>
    <row r="75" spans="1:11" ht="15">
      <c r="A75" s="105" t="s">
        <v>0</v>
      </c>
      <c r="B75" s="193" t="s">
        <v>78</v>
      </c>
      <c r="C75" s="194"/>
      <c r="D75" s="194"/>
      <c r="E75" s="194"/>
      <c r="F75" s="194"/>
      <c r="G75" s="221"/>
      <c r="H75" s="221"/>
      <c r="I75" s="222"/>
      <c r="J75" s="340">
        <v>0.0909</v>
      </c>
      <c r="K75" s="152">
        <f>J75*$K29</f>
        <v>105.8985</v>
      </c>
    </row>
    <row r="76" spans="1:11" ht="15">
      <c r="A76" s="372" t="s">
        <v>1</v>
      </c>
      <c r="B76" s="223" t="s">
        <v>120</v>
      </c>
      <c r="C76" s="224"/>
      <c r="D76" s="224"/>
      <c r="E76" s="224"/>
      <c r="F76" s="224"/>
      <c r="G76" s="224"/>
      <c r="H76" s="225"/>
      <c r="I76" s="224"/>
      <c r="J76" s="339">
        <v>0.0303</v>
      </c>
      <c r="K76" s="152">
        <f>J76*$K29</f>
        <v>35.2995</v>
      </c>
    </row>
    <row r="77" spans="1:11" ht="15">
      <c r="A77" s="99" t="s">
        <v>1</v>
      </c>
      <c r="B77" s="169" t="s">
        <v>79</v>
      </c>
      <c r="C77" s="106"/>
      <c r="D77" s="106"/>
      <c r="E77" s="7"/>
      <c r="F77" s="226"/>
      <c r="G77" s="226"/>
      <c r="H77" s="226"/>
      <c r="I77" s="226"/>
      <c r="J77" s="339">
        <v>0.0075</v>
      </c>
      <c r="K77" s="152">
        <f>J77*$K29</f>
        <v>8.737499999999999</v>
      </c>
    </row>
    <row r="78" spans="1:11" ht="15">
      <c r="A78" s="99" t="s">
        <v>2</v>
      </c>
      <c r="B78" s="3" t="s">
        <v>80</v>
      </c>
      <c r="C78" s="100"/>
      <c r="D78" s="518"/>
      <c r="E78" s="518"/>
      <c r="F78" s="518"/>
      <c r="G78" s="518"/>
      <c r="H78" s="518"/>
      <c r="I78" s="518"/>
      <c r="J78" s="340">
        <v>0.0005</v>
      </c>
      <c r="K78" s="152">
        <f>J78*$K29</f>
        <v>0.5825</v>
      </c>
    </row>
    <row r="79" spans="1:11" ht="15">
      <c r="A79" s="118" t="s">
        <v>3</v>
      </c>
      <c r="B79" s="3" t="s">
        <v>81</v>
      </c>
      <c r="C79" s="100"/>
      <c r="D79" s="100"/>
      <c r="E79" s="522"/>
      <c r="F79" s="523"/>
      <c r="G79" s="523"/>
      <c r="H79" s="523"/>
      <c r="I79" s="523"/>
      <c r="J79" s="339">
        <v>0.0025</v>
      </c>
      <c r="K79" s="152">
        <f>J79*$K29</f>
        <v>2.9125</v>
      </c>
    </row>
    <row r="80" spans="1:11" ht="15">
      <c r="A80" s="118" t="s">
        <v>4</v>
      </c>
      <c r="B80" s="3" t="s">
        <v>82</v>
      </c>
      <c r="C80" s="100"/>
      <c r="D80" s="100"/>
      <c r="E80" s="106"/>
      <c r="F80" s="524"/>
      <c r="G80" s="524"/>
      <c r="H80" s="524"/>
      <c r="I80" s="525"/>
      <c r="J80" s="342">
        <v>0.0023</v>
      </c>
      <c r="K80" s="341">
        <f>J80*$K29</f>
        <v>2.6795</v>
      </c>
    </row>
    <row r="81" spans="1:11" ht="15">
      <c r="A81" s="173" t="s">
        <v>5</v>
      </c>
      <c r="B81" s="156" t="s">
        <v>39</v>
      </c>
      <c r="C81" s="157"/>
      <c r="D81" s="157"/>
      <c r="E81" s="157"/>
      <c r="F81" s="157"/>
      <c r="G81" s="157"/>
      <c r="H81" s="157"/>
      <c r="I81" s="157"/>
      <c r="J81" s="343">
        <v>0</v>
      </c>
      <c r="K81" s="152">
        <f>J81*$K29</f>
        <v>0</v>
      </c>
    </row>
    <row r="82" spans="1:11" ht="15">
      <c r="A82" s="372"/>
      <c r="B82" s="227"/>
      <c r="C82" s="371"/>
      <c r="D82" s="373" t="s">
        <v>66</v>
      </c>
      <c r="E82" s="371"/>
      <c r="F82" s="371"/>
      <c r="G82" s="371"/>
      <c r="H82" s="371"/>
      <c r="I82" s="371"/>
      <c r="J82" s="344">
        <f>SUM(J75:J81)</f>
        <v>0.134</v>
      </c>
      <c r="K82" s="152">
        <f>J82*$K29</f>
        <v>156.11</v>
      </c>
    </row>
    <row r="83" spans="1:11" s="106" customFormat="1" ht="15">
      <c r="A83" s="229" t="s">
        <v>6</v>
      </c>
      <c r="B83" s="230" t="s">
        <v>122</v>
      </c>
      <c r="C83" s="231"/>
      <c r="D83" s="231"/>
      <c r="E83" s="231"/>
      <c r="F83" s="231"/>
      <c r="G83" s="231"/>
      <c r="H83" s="231"/>
      <c r="I83" s="232"/>
      <c r="J83" s="346">
        <f>J51*J82</f>
        <v>0.0033500000000000005</v>
      </c>
      <c r="K83" s="345" t="e">
        <f>(+#REF!+K64+K71+K55)/12</f>
        <v>#REF!</v>
      </c>
    </row>
    <row r="84" spans="1:11" ht="15.75" thickBot="1">
      <c r="A84" s="201"/>
      <c r="B84" s="184"/>
      <c r="C84" s="163"/>
      <c r="D84" s="184" t="s">
        <v>91</v>
      </c>
      <c r="E84" s="233"/>
      <c r="F84" s="163"/>
      <c r="G84" s="163"/>
      <c r="H84" s="163"/>
      <c r="I84" s="164"/>
      <c r="J84" s="338">
        <f>J82+J83</f>
        <v>0.13735</v>
      </c>
      <c r="K84" s="166" t="e">
        <f>K82+K83</f>
        <v>#REF!</v>
      </c>
    </row>
    <row r="85" spans="1:11" ht="15.75" thickBot="1">
      <c r="A85" s="234"/>
      <c r="B85" s="235"/>
      <c r="C85" s="236"/>
      <c r="D85" s="237" t="s">
        <v>104</v>
      </c>
      <c r="E85" s="238"/>
      <c r="F85" s="239"/>
      <c r="G85" s="239"/>
      <c r="H85" s="239"/>
      <c r="I85" s="239"/>
      <c r="J85" s="240" t="e">
        <f>(J55+#REF!+J65+J73+J84)</f>
        <v>#REF!</v>
      </c>
      <c r="K85" s="241" t="e">
        <f>K55+#REF!+K65+K73+K84</f>
        <v>#REF!</v>
      </c>
    </row>
    <row r="86" spans="1:11" ht="15.75" thickBot="1">
      <c r="A86" s="234"/>
      <c r="B86" s="235"/>
      <c r="C86" s="239"/>
      <c r="D86" s="235"/>
      <c r="E86" s="238"/>
      <c r="F86" s="239"/>
      <c r="G86" s="526" t="s">
        <v>123</v>
      </c>
      <c r="H86" s="526"/>
      <c r="I86" s="526"/>
      <c r="J86" s="527"/>
      <c r="K86" s="242" t="e">
        <f>K29+K37+K44+K85</f>
        <v>#REF!</v>
      </c>
    </row>
    <row r="87" spans="1:11" s="453" customFormat="1" ht="20.25" customHeight="1" thickBot="1">
      <c r="A87" s="534" t="s">
        <v>236</v>
      </c>
      <c r="B87" s="535"/>
      <c r="C87" s="535"/>
      <c r="D87" s="535"/>
      <c r="E87" s="535"/>
      <c r="F87" s="535"/>
      <c r="G87" s="535"/>
      <c r="H87" s="535"/>
      <c r="I87" s="535"/>
      <c r="J87" s="535"/>
      <c r="K87" s="536"/>
    </row>
    <row r="88" spans="1:11" s="453" customFormat="1" ht="15.75" customHeight="1" thickBot="1">
      <c r="A88" s="404">
        <v>4</v>
      </c>
      <c r="B88" s="537" t="s">
        <v>237</v>
      </c>
      <c r="C88" s="538"/>
      <c r="D88" s="538"/>
      <c r="E88" s="538"/>
      <c r="F88" s="538"/>
      <c r="G88" s="538"/>
      <c r="H88" s="538"/>
      <c r="I88" s="538"/>
      <c r="J88" s="539"/>
      <c r="K88" s="455"/>
    </row>
    <row r="89" spans="1:11" s="453" customFormat="1" ht="15.75" customHeight="1" thickBot="1">
      <c r="A89" s="429" t="s">
        <v>40</v>
      </c>
      <c r="B89" s="494" t="s">
        <v>238</v>
      </c>
      <c r="C89" s="495"/>
      <c r="D89" s="495"/>
      <c r="E89" s="495"/>
      <c r="F89" s="495"/>
      <c r="G89" s="495"/>
      <c r="H89" s="495"/>
      <c r="I89" s="495"/>
      <c r="J89" s="496"/>
      <c r="K89" s="454"/>
    </row>
    <row r="90" spans="1:11" s="453" customFormat="1" ht="15.75" customHeight="1" thickBot="1">
      <c r="A90" s="429" t="s">
        <v>41</v>
      </c>
      <c r="B90" s="494" t="s">
        <v>239</v>
      </c>
      <c r="C90" s="495"/>
      <c r="D90" s="495"/>
      <c r="E90" s="495"/>
      <c r="F90" s="495"/>
      <c r="G90" s="495"/>
      <c r="H90" s="495"/>
      <c r="I90" s="495"/>
      <c r="J90" s="496"/>
      <c r="K90" s="454"/>
    </row>
    <row r="91" spans="1:11" s="453" customFormat="1" ht="15.75" customHeight="1" thickBot="1">
      <c r="A91" s="429" t="s">
        <v>42</v>
      </c>
      <c r="B91" s="494" t="s">
        <v>70</v>
      </c>
      <c r="C91" s="495"/>
      <c r="D91" s="495"/>
      <c r="E91" s="495"/>
      <c r="F91" s="495"/>
      <c r="G91" s="495"/>
      <c r="H91" s="495"/>
      <c r="I91" s="495"/>
      <c r="J91" s="496"/>
      <c r="K91" s="454"/>
    </row>
    <row r="92" spans="1:11" s="453" customFormat="1" ht="15.75" customHeight="1" thickBot="1">
      <c r="A92" s="429" t="s">
        <v>43</v>
      </c>
      <c r="B92" s="494" t="s">
        <v>240</v>
      </c>
      <c r="C92" s="495"/>
      <c r="D92" s="495"/>
      <c r="E92" s="495"/>
      <c r="F92" s="495"/>
      <c r="G92" s="495"/>
      <c r="H92" s="495"/>
      <c r="I92" s="495"/>
      <c r="J92" s="496"/>
      <c r="K92" s="454"/>
    </row>
    <row r="93" spans="1:11" s="453" customFormat="1" ht="15.75" customHeight="1" thickBot="1">
      <c r="A93" s="429" t="s">
        <v>44</v>
      </c>
      <c r="B93" s="494" t="s">
        <v>241</v>
      </c>
      <c r="C93" s="495"/>
      <c r="D93" s="495"/>
      <c r="E93" s="495"/>
      <c r="F93" s="495"/>
      <c r="G93" s="495"/>
      <c r="H93" s="495"/>
      <c r="I93" s="495"/>
      <c r="J93" s="496"/>
      <c r="K93" s="454"/>
    </row>
    <row r="94" spans="1:11" s="453" customFormat="1" ht="15.75" customHeight="1" thickBot="1">
      <c r="A94" s="429" t="s">
        <v>242</v>
      </c>
      <c r="B94" s="494" t="s">
        <v>39</v>
      </c>
      <c r="C94" s="495"/>
      <c r="D94" s="495"/>
      <c r="E94" s="495"/>
      <c r="F94" s="495"/>
      <c r="G94" s="495"/>
      <c r="H94" s="495"/>
      <c r="I94" s="495"/>
      <c r="J94" s="496"/>
      <c r="K94" s="454"/>
    </row>
    <row r="95" spans="1:11" s="453" customFormat="1" ht="15.75" customHeight="1" thickBot="1">
      <c r="A95" s="581" t="s">
        <v>243</v>
      </c>
      <c r="B95" s="582"/>
      <c r="C95" s="582"/>
      <c r="D95" s="582"/>
      <c r="E95" s="582"/>
      <c r="F95" s="582"/>
      <c r="G95" s="582"/>
      <c r="H95" s="583"/>
      <c r="I95" s="584" t="s">
        <v>24</v>
      </c>
      <c r="J95" s="585"/>
      <c r="K95" s="443">
        <v>0</v>
      </c>
    </row>
    <row r="96" spans="1:11" ht="15.75" customHeight="1" thickBot="1">
      <c r="A96" s="497" t="s">
        <v>244</v>
      </c>
      <c r="B96" s="498"/>
      <c r="C96" s="498"/>
      <c r="D96" s="498"/>
      <c r="E96" s="498"/>
      <c r="F96" s="498"/>
      <c r="G96" s="498"/>
      <c r="H96" s="498"/>
      <c r="I96" s="498"/>
      <c r="J96" s="397"/>
      <c r="K96" s="441">
        <v>0</v>
      </c>
    </row>
    <row r="97" spans="1:11" ht="15.75" thickBot="1">
      <c r="A97" s="386" t="s">
        <v>124</v>
      </c>
      <c r="B97" s="2"/>
      <c r="C97" s="2"/>
      <c r="D97" s="2"/>
      <c r="E97" s="2"/>
      <c r="F97" s="2"/>
      <c r="G97" s="2"/>
      <c r="H97" s="2"/>
      <c r="I97" s="2"/>
      <c r="J97" s="167"/>
      <c r="K97" s="146"/>
    </row>
    <row r="98" spans="1:11" ht="15.75" hidden="1" thickBot="1">
      <c r="A98" s="368" t="s">
        <v>124</v>
      </c>
      <c r="B98" s="2"/>
      <c r="C98" s="2"/>
      <c r="D98" s="2"/>
      <c r="E98" s="2"/>
      <c r="F98" s="2"/>
      <c r="G98" s="2"/>
      <c r="H98" s="2"/>
      <c r="I98" s="2"/>
      <c r="J98" s="167"/>
      <c r="K98" s="146"/>
    </row>
    <row r="99" spans="1:11" ht="15.75" thickBot="1">
      <c r="A99" s="186">
        <v>5</v>
      </c>
      <c r="B99" s="243" t="s">
        <v>97</v>
      </c>
      <c r="C99" s="244"/>
      <c r="D99" s="244"/>
      <c r="E99" s="244"/>
      <c r="F99" s="244"/>
      <c r="G99" s="244"/>
      <c r="H99" s="244"/>
      <c r="I99" s="244"/>
      <c r="J99" s="245"/>
      <c r="K99" s="246" t="s">
        <v>49</v>
      </c>
    </row>
    <row r="100" spans="1:11" s="16" customFormat="1" ht="15">
      <c r="A100" s="75" t="s">
        <v>0</v>
      </c>
      <c r="B100" s="71" t="s">
        <v>133</v>
      </c>
      <c r="C100" s="59"/>
      <c r="D100" s="59"/>
      <c r="E100" s="59"/>
      <c r="F100" s="59"/>
      <c r="G100" s="59"/>
      <c r="H100" s="60"/>
      <c r="I100" s="61"/>
      <c r="J100" s="58"/>
      <c r="K100" s="76" t="e">
        <f>K86</f>
        <v>#REF!</v>
      </c>
    </row>
    <row r="101" spans="1:11" s="16" customFormat="1" ht="15">
      <c r="A101" s="20"/>
      <c r="B101" s="26"/>
      <c r="C101" s="21"/>
      <c r="D101" s="21"/>
      <c r="E101" s="21"/>
      <c r="F101" s="21"/>
      <c r="G101" s="21"/>
      <c r="H101" s="40"/>
      <c r="I101" s="56"/>
      <c r="J101" s="57">
        <v>0.02</v>
      </c>
      <c r="K101" s="25" t="e">
        <f>K100*J101</f>
        <v>#REF!</v>
      </c>
    </row>
    <row r="102" spans="1:12" s="16" customFormat="1" ht="15">
      <c r="A102" s="77"/>
      <c r="B102" s="31"/>
      <c r="C102" s="32"/>
      <c r="D102" s="32"/>
      <c r="E102" s="32"/>
      <c r="F102" s="32"/>
      <c r="G102" s="32"/>
      <c r="H102" s="33"/>
      <c r="I102" s="62"/>
      <c r="J102" s="63"/>
      <c r="K102" s="34" t="e">
        <f>K100+K101</f>
        <v>#REF!</v>
      </c>
      <c r="L102" s="46"/>
    </row>
    <row r="103" spans="1:11" s="16" customFormat="1" ht="15">
      <c r="A103" s="75" t="s">
        <v>1</v>
      </c>
      <c r="B103" s="71" t="s">
        <v>107</v>
      </c>
      <c r="C103" s="59"/>
      <c r="D103" s="59"/>
      <c r="E103" s="59"/>
      <c r="F103" s="59"/>
      <c r="G103" s="59"/>
      <c r="H103" s="60"/>
      <c r="I103" s="64"/>
      <c r="J103" s="65"/>
      <c r="K103" s="78"/>
    </row>
    <row r="104" spans="1:11" s="16" customFormat="1" ht="15">
      <c r="A104" s="20"/>
      <c r="B104" s="26"/>
      <c r="C104" s="21"/>
      <c r="D104" s="21"/>
      <c r="E104" s="21"/>
      <c r="F104" s="21"/>
      <c r="G104" s="21"/>
      <c r="H104" s="40"/>
      <c r="I104" s="22"/>
      <c r="J104" s="38">
        <v>0.0228139</v>
      </c>
      <c r="K104" s="25" t="e">
        <f>K102*J104</f>
        <v>#REF!</v>
      </c>
    </row>
    <row r="105" spans="1:12" s="16" customFormat="1" ht="15">
      <c r="A105" s="77"/>
      <c r="B105" s="31"/>
      <c r="C105" s="32"/>
      <c r="D105" s="32"/>
      <c r="E105" s="32"/>
      <c r="F105" s="32"/>
      <c r="G105" s="32"/>
      <c r="H105" s="33"/>
      <c r="I105" s="66"/>
      <c r="J105" s="67"/>
      <c r="K105" s="34" t="e">
        <f>K102+K104</f>
        <v>#REF!</v>
      </c>
      <c r="L105" s="48"/>
    </row>
    <row r="106" spans="1:12" s="16" customFormat="1" ht="15">
      <c r="A106" s="75" t="s">
        <v>2</v>
      </c>
      <c r="B106" s="71" t="s">
        <v>108</v>
      </c>
      <c r="C106" s="59"/>
      <c r="D106" s="59"/>
      <c r="E106" s="59"/>
      <c r="F106" s="59"/>
      <c r="G106" s="59"/>
      <c r="H106" s="59"/>
      <c r="I106" s="69"/>
      <c r="J106" s="70"/>
      <c r="K106" s="39"/>
      <c r="L106" s="48"/>
    </row>
    <row r="107" spans="1:11" s="16" customFormat="1" ht="15">
      <c r="A107" s="23"/>
      <c r="B107" s="8" t="s">
        <v>105</v>
      </c>
      <c r="C107" s="18"/>
      <c r="D107" s="18"/>
      <c r="E107" s="18"/>
      <c r="F107" s="18"/>
      <c r="G107" s="18"/>
      <c r="H107" s="18"/>
      <c r="I107" s="19"/>
      <c r="J107" s="45"/>
      <c r="K107" s="25"/>
    </row>
    <row r="108" spans="1:11" s="16" customFormat="1" ht="15">
      <c r="A108" s="35"/>
      <c r="B108" s="72" t="s">
        <v>34</v>
      </c>
      <c r="I108" s="22"/>
      <c r="J108" s="68">
        <v>0.05</v>
      </c>
      <c r="K108" s="29" t="e">
        <f>J108*K114</f>
        <v>#REF!</v>
      </c>
    </row>
    <row r="109" spans="1:11" s="16" customFormat="1" ht="15">
      <c r="A109" s="27"/>
      <c r="B109" s="42"/>
      <c r="C109" s="24"/>
      <c r="D109" s="24"/>
      <c r="E109" s="24"/>
      <c r="F109" s="24"/>
      <c r="G109" s="24"/>
      <c r="H109" s="24"/>
      <c r="I109" s="79"/>
      <c r="J109" s="41"/>
      <c r="K109" s="25"/>
    </row>
    <row r="110" spans="1:11" s="16" customFormat="1" ht="15">
      <c r="A110" s="17"/>
      <c r="B110" s="43" t="s">
        <v>100</v>
      </c>
      <c r="C110" s="18"/>
      <c r="D110" s="18"/>
      <c r="E110" s="18"/>
      <c r="F110" s="18"/>
      <c r="G110" s="18"/>
      <c r="H110" s="18"/>
      <c r="I110" s="79"/>
      <c r="J110" s="49"/>
      <c r="K110" s="25"/>
    </row>
    <row r="111" spans="1:11" s="16" customFormat="1" ht="15">
      <c r="A111" s="27"/>
      <c r="B111" s="73" t="s">
        <v>33</v>
      </c>
      <c r="C111" s="24"/>
      <c r="D111" s="24"/>
      <c r="E111" s="24"/>
      <c r="F111" s="24"/>
      <c r="G111" s="24"/>
      <c r="H111" s="18"/>
      <c r="I111" s="18"/>
      <c r="J111" s="28">
        <v>0.03</v>
      </c>
      <c r="K111" s="29" t="e">
        <f>J111*K114</f>
        <v>#REF!</v>
      </c>
    </row>
    <row r="112" spans="1:11" s="16" customFormat="1" ht="15.75" customHeight="1">
      <c r="A112" s="23"/>
      <c r="B112" s="74" t="s">
        <v>32</v>
      </c>
      <c r="C112" s="18"/>
      <c r="D112" s="18"/>
      <c r="E112" s="18"/>
      <c r="F112" s="18"/>
      <c r="G112" s="18"/>
      <c r="H112" s="18"/>
      <c r="I112" s="18"/>
      <c r="J112" s="47">
        <v>0.0065</v>
      </c>
      <c r="K112" s="25" t="e">
        <f>K114*J112</f>
        <v>#REF!</v>
      </c>
    </row>
    <row r="113" spans="1:12" s="16" customFormat="1" ht="15.75" customHeight="1">
      <c r="A113" s="30"/>
      <c r="B113" s="52"/>
      <c r="C113" s="32"/>
      <c r="D113" s="32"/>
      <c r="E113" s="32"/>
      <c r="F113" s="32"/>
      <c r="G113" s="247"/>
      <c r="H113" s="53" t="s">
        <v>106</v>
      </c>
      <c r="I113" s="53"/>
      <c r="J113" s="54">
        <f>J108+J111+J112</f>
        <v>0.08650000000000001</v>
      </c>
      <c r="K113" s="55" t="e">
        <f>K108+K111+K112</f>
        <v>#REF!</v>
      </c>
      <c r="L113" s="46"/>
    </row>
    <row r="114" spans="1:12" s="16" customFormat="1" ht="15.75" thickBot="1">
      <c r="A114" s="36"/>
      <c r="B114" s="37"/>
      <c r="C114" s="37"/>
      <c r="D114" s="37"/>
      <c r="E114" s="37"/>
      <c r="F114" s="37"/>
      <c r="G114" s="37"/>
      <c r="H114" s="37" t="s">
        <v>98</v>
      </c>
      <c r="I114" s="37"/>
      <c r="J114" s="302">
        <f>100%-J113</f>
        <v>0.9135</v>
      </c>
      <c r="K114" s="51" t="e">
        <f>K105/J114</f>
        <v>#REF!</v>
      </c>
      <c r="L114" s="44"/>
    </row>
    <row r="115" spans="1:11" ht="15">
      <c r="A115" s="248"/>
      <c r="B115" s="249" t="s">
        <v>72</v>
      </c>
      <c r="C115" s="250"/>
      <c r="D115" s="250"/>
      <c r="E115" s="250"/>
      <c r="F115" s="250"/>
      <c r="G115" s="250"/>
      <c r="H115" s="250"/>
      <c r="I115" s="251"/>
      <c r="J115" s="252"/>
      <c r="K115" s="253" t="s">
        <v>49</v>
      </c>
    </row>
    <row r="116" spans="1:11" ht="15">
      <c r="A116" s="254" t="s">
        <v>0</v>
      </c>
      <c r="B116" s="169" t="s">
        <v>87</v>
      </c>
      <c r="C116" s="106"/>
      <c r="D116" s="106"/>
      <c r="E116" s="106"/>
      <c r="F116" s="106"/>
      <c r="G116" s="106"/>
      <c r="H116" s="255"/>
      <c r="I116" s="107"/>
      <c r="J116" s="256"/>
      <c r="K116" s="181">
        <f>K29</f>
        <v>1165</v>
      </c>
    </row>
    <row r="117" spans="1:11" ht="15">
      <c r="A117" s="118" t="s">
        <v>1</v>
      </c>
      <c r="B117" s="3" t="s">
        <v>73</v>
      </c>
      <c r="C117" s="100"/>
      <c r="D117" s="100"/>
      <c r="E117" s="100"/>
      <c r="F117" s="100"/>
      <c r="G117" s="100"/>
      <c r="H117" s="257"/>
      <c r="I117" s="101"/>
      <c r="J117" s="258"/>
      <c r="K117" s="152">
        <f>K37</f>
        <v>443.476</v>
      </c>
    </row>
    <row r="118" spans="1:11" ht="15">
      <c r="A118" s="118" t="s">
        <v>2</v>
      </c>
      <c r="B118" s="3" t="s">
        <v>88</v>
      </c>
      <c r="C118" s="100"/>
      <c r="D118" s="100"/>
      <c r="E118" s="100"/>
      <c r="F118" s="100"/>
      <c r="G118" s="100"/>
      <c r="H118" s="100"/>
      <c r="I118" s="101"/>
      <c r="J118" s="259"/>
      <c r="K118" s="152" t="e">
        <f>K44</f>
        <v>#REF!</v>
      </c>
    </row>
    <row r="119" spans="1:11" ht="15">
      <c r="A119" s="118" t="s">
        <v>3</v>
      </c>
      <c r="B119" s="9" t="s">
        <v>74</v>
      </c>
      <c r="I119" s="260"/>
      <c r="J119" s="261" t="e">
        <f>J55+#REF!+J65+J73+J84</f>
        <v>#REF!</v>
      </c>
      <c r="K119" s="262" t="e">
        <f>K85</f>
        <v>#REF!</v>
      </c>
    </row>
    <row r="120" spans="1:11" ht="15">
      <c r="A120" s="263"/>
      <c r="B120" s="227"/>
      <c r="C120" s="371"/>
      <c r="D120" s="227" t="s">
        <v>75</v>
      </c>
      <c r="E120" s="371"/>
      <c r="F120" s="371"/>
      <c r="G120" s="371"/>
      <c r="H120" s="371"/>
      <c r="I120" s="228"/>
      <c r="J120" s="264"/>
      <c r="K120" s="265" t="e">
        <f>SUM(K116:K119)</f>
        <v>#REF!</v>
      </c>
    </row>
    <row r="121" spans="1:12" ht="15.75" thickBot="1">
      <c r="A121" s="124" t="s">
        <v>4</v>
      </c>
      <c r="B121" s="266" t="s">
        <v>96</v>
      </c>
      <c r="C121" s="86"/>
      <c r="D121" s="86"/>
      <c r="E121" s="86"/>
      <c r="F121" s="86"/>
      <c r="G121" s="86"/>
      <c r="H121" s="86"/>
      <c r="I121" s="267"/>
      <c r="J121" s="268">
        <f>J113+J104+J101</f>
        <v>0.1293139</v>
      </c>
      <c r="K121" s="269" t="e">
        <f>K113+K104+K101</f>
        <v>#REF!</v>
      </c>
      <c r="L121" s="270"/>
    </row>
    <row r="122" spans="1:12" ht="15.75" thickBot="1">
      <c r="A122" s="271"/>
      <c r="B122" s="272"/>
      <c r="C122" s="244"/>
      <c r="D122" s="273" t="s">
        <v>76</v>
      </c>
      <c r="E122" s="244"/>
      <c r="F122" s="244"/>
      <c r="G122" s="244"/>
      <c r="H122" s="244"/>
      <c r="I122" s="274"/>
      <c r="J122" s="275"/>
      <c r="K122" s="276" t="e">
        <f>K120+K121</f>
        <v>#REF!</v>
      </c>
      <c r="L122" s="277"/>
    </row>
    <row r="123" spans="1:12" ht="15.75" thickBot="1">
      <c r="A123" s="528" t="s">
        <v>125</v>
      </c>
      <c r="B123" s="529"/>
      <c r="C123" s="529"/>
      <c r="D123" s="529"/>
      <c r="E123" s="529"/>
      <c r="F123" s="529"/>
      <c r="G123" s="529"/>
      <c r="H123" s="529"/>
      <c r="I123" s="530"/>
      <c r="J123" s="278"/>
      <c r="K123" s="279"/>
      <c r="L123" s="7"/>
    </row>
    <row r="124" spans="1:12" ht="15.75" thickBot="1">
      <c r="A124" s="187"/>
      <c r="B124" s="187" t="s">
        <v>77</v>
      </c>
      <c r="C124" s="188"/>
      <c r="D124" s="188"/>
      <c r="E124" s="188"/>
      <c r="F124" s="188"/>
      <c r="G124" s="188"/>
      <c r="H124" s="280"/>
      <c r="I124" s="281" t="s">
        <v>49</v>
      </c>
      <c r="K124" s="10"/>
      <c r="L124" s="7"/>
    </row>
    <row r="125" spans="1:12" ht="15">
      <c r="A125" s="118" t="s">
        <v>0</v>
      </c>
      <c r="B125" s="263" t="s">
        <v>53</v>
      </c>
      <c r="C125" s="100"/>
      <c r="D125" s="100"/>
      <c r="E125" s="100"/>
      <c r="F125" s="100"/>
      <c r="G125" s="100"/>
      <c r="H125" s="282"/>
      <c r="I125" s="283" t="e">
        <f>K122</f>
        <v>#REF!</v>
      </c>
      <c r="K125" s="10"/>
      <c r="L125" s="7"/>
    </row>
    <row r="126" spans="1:12" ht="15">
      <c r="A126" s="118" t="s">
        <v>1</v>
      </c>
      <c r="B126" s="263" t="s">
        <v>206</v>
      </c>
      <c r="C126" s="100"/>
      <c r="D126" s="100"/>
      <c r="E126" s="100"/>
      <c r="F126" s="100"/>
      <c r="G126" s="100"/>
      <c r="H126" s="282">
        <v>1</v>
      </c>
      <c r="I126" s="283" t="e">
        <f>I125*H126</f>
        <v>#REF!</v>
      </c>
      <c r="J126" s="361"/>
      <c r="K126" s="10"/>
      <c r="L126" s="7"/>
    </row>
    <row r="127" spans="1:12" ht="15">
      <c r="A127" s="362" t="s">
        <v>2</v>
      </c>
      <c r="B127" s="363" t="s">
        <v>207</v>
      </c>
      <c r="C127" s="358"/>
      <c r="D127" s="358"/>
      <c r="E127" s="358"/>
      <c r="F127" s="358"/>
      <c r="G127" s="358"/>
      <c r="H127" s="364">
        <v>2</v>
      </c>
      <c r="I127" s="365" t="e">
        <f>I126*H127</f>
        <v>#REF!</v>
      </c>
      <c r="J127" s="361"/>
      <c r="K127" s="10"/>
      <c r="L127" s="7"/>
    </row>
    <row r="128" spans="1:12" ht="15.75" thickBot="1">
      <c r="A128" s="284" t="s">
        <v>3</v>
      </c>
      <c r="B128" s="85" t="s">
        <v>28</v>
      </c>
      <c r="C128" s="86"/>
      <c r="D128" s="86"/>
      <c r="E128" s="86"/>
      <c r="F128" s="86"/>
      <c r="G128" s="86"/>
      <c r="H128" s="285">
        <v>12</v>
      </c>
      <c r="I128" s="286" t="e">
        <f>I$127*$H128</f>
        <v>#REF!</v>
      </c>
      <c r="K128" s="279"/>
      <c r="L128" s="7"/>
    </row>
    <row r="129" spans="1:12" ht="15.75" thickBot="1">
      <c r="A129" s="287"/>
      <c r="J129" s="200"/>
      <c r="K129" s="279"/>
      <c r="L129" s="7"/>
    </row>
    <row r="130" spans="1:12" ht="15.75" thickBot="1">
      <c r="A130" s="90" t="s">
        <v>132</v>
      </c>
      <c r="B130" s="2"/>
      <c r="C130" s="2"/>
      <c r="D130" s="2"/>
      <c r="E130" s="2"/>
      <c r="F130" s="2"/>
      <c r="G130" s="2"/>
      <c r="H130" s="288">
        <v>0.05</v>
      </c>
      <c r="I130" s="276" t="e">
        <f>I128*$H$130</f>
        <v>#REF!</v>
      </c>
      <c r="K130" s="10"/>
      <c r="L130" s="7"/>
    </row>
    <row r="131" spans="1:12" ht="15.75" thickBot="1">
      <c r="A131" s="287"/>
      <c r="K131" s="10"/>
      <c r="L131" s="7"/>
    </row>
    <row r="132" spans="1:12" ht="15.75" thickBot="1">
      <c r="A132" s="287"/>
      <c r="B132" s="531" t="s">
        <v>126</v>
      </c>
      <c r="C132" s="532"/>
      <c r="D132" s="532"/>
      <c r="E132" s="532"/>
      <c r="F132" s="532"/>
      <c r="G132" s="532"/>
      <c r="H132" s="532"/>
      <c r="I132" s="532"/>
      <c r="J132" s="533"/>
      <c r="K132" s="10"/>
      <c r="L132" s="7"/>
    </row>
    <row r="133" spans="1:12" ht="15">
      <c r="A133" s="287"/>
      <c r="B133" s="289" t="s">
        <v>127</v>
      </c>
      <c r="C133" s="290"/>
      <c r="D133" s="290"/>
      <c r="E133" s="291"/>
      <c r="G133" s="519" t="s">
        <v>128</v>
      </c>
      <c r="H133" s="520"/>
      <c r="I133" s="520"/>
      <c r="J133" s="521"/>
      <c r="K133" s="10"/>
      <c r="L133" s="7"/>
    </row>
    <row r="134" spans="1:12" ht="15">
      <c r="A134" s="287"/>
      <c r="B134" s="99" t="s">
        <v>11</v>
      </c>
      <c r="C134" s="11" t="s">
        <v>29</v>
      </c>
      <c r="D134" s="11" t="s">
        <v>22</v>
      </c>
      <c r="E134" s="11" t="s">
        <v>24</v>
      </c>
      <c r="G134" s="11" t="s">
        <v>11</v>
      </c>
      <c r="H134" s="11" t="s">
        <v>21</v>
      </c>
      <c r="I134" s="11" t="s">
        <v>22</v>
      </c>
      <c r="J134" s="292" t="s">
        <v>23</v>
      </c>
      <c r="K134" s="10"/>
      <c r="L134" s="7"/>
    </row>
    <row r="135" spans="1:12" ht="15">
      <c r="A135" s="287"/>
      <c r="B135" s="293">
        <v>3.7</v>
      </c>
      <c r="C135" s="11">
        <v>2</v>
      </c>
      <c r="D135" s="11">
        <v>22</v>
      </c>
      <c r="E135" s="12">
        <f>B135*C135*D135</f>
        <v>162.8</v>
      </c>
      <c r="G135" s="383">
        <v>15.26</v>
      </c>
      <c r="H135" s="11">
        <v>22</v>
      </c>
      <c r="I135" s="11">
        <v>22</v>
      </c>
      <c r="J135" s="13">
        <f>G135*22</f>
        <v>335.71999999999997</v>
      </c>
      <c r="K135" s="10"/>
      <c r="L135" s="7"/>
    </row>
    <row r="136" spans="1:11" ht="15">
      <c r="A136" s="287"/>
      <c r="B136" s="287"/>
      <c r="E136" s="260"/>
      <c r="G136" s="9"/>
      <c r="J136" s="10"/>
      <c r="K136" s="10"/>
    </row>
    <row r="137" spans="1:11" ht="15">
      <c r="A137" s="287"/>
      <c r="B137" s="99" t="s">
        <v>45</v>
      </c>
      <c r="C137" s="11" t="s">
        <v>10</v>
      </c>
      <c r="D137" s="11" t="s">
        <v>24</v>
      </c>
      <c r="E137" s="260"/>
      <c r="G137" s="11" t="s">
        <v>24</v>
      </c>
      <c r="H137" s="11"/>
      <c r="I137" s="11" t="s">
        <v>24</v>
      </c>
      <c r="J137" s="10"/>
      <c r="K137" s="10"/>
    </row>
    <row r="138" spans="1:11" ht="15">
      <c r="A138" s="287"/>
      <c r="B138" s="294">
        <f>K23</f>
        <v>1165</v>
      </c>
      <c r="C138" s="11">
        <v>6</v>
      </c>
      <c r="D138" s="12">
        <f>B138*C138/100</f>
        <v>69.9</v>
      </c>
      <c r="E138" s="260"/>
      <c r="G138" s="12">
        <f>J135</f>
        <v>335.71999999999997</v>
      </c>
      <c r="H138" s="295">
        <v>0.2</v>
      </c>
      <c r="I138" s="12">
        <f>G138*H138</f>
        <v>67.14399999999999</v>
      </c>
      <c r="J138" s="10"/>
      <c r="K138" s="10"/>
    </row>
    <row r="139" spans="1:11" ht="15">
      <c r="A139" s="287"/>
      <c r="B139" s="287"/>
      <c r="E139" s="260"/>
      <c r="F139" s="1" t="s">
        <v>196</v>
      </c>
      <c r="G139" s="9"/>
      <c r="J139" s="10"/>
      <c r="K139" s="10"/>
    </row>
    <row r="140" spans="1:11" ht="15.75" thickBot="1">
      <c r="A140" s="287"/>
      <c r="B140" s="296" t="s">
        <v>30</v>
      </c>
      <c r="C140" s="297"/>
      <c r="D140" s="298"/>
      <c r="E140" s="260"/>
      <c r="G140" s="299" t="s">
        <v>25</v>
      </c>
      <c r="H140" s="11"/>
      <c r="I140" s="50"/>
      <c r="J140" s="10"/>
      <c r="K140" s="10"/>
    </row>
    <row r="141" spans="1:11" ht="15.75" thickBot="1">
      <c r="A141" s="287"/>
      <c r="B141" s="294">
        <f>E135</f>
        <v>162.8</v>
      </c>
      <c r="C141" s="300">
        <f>D138</f>
        <v>69.9</v>
      </c>
      <c r="D141" s="14">
        <f>B141-C141</f>
        <v>92.9</v>
      </c>
      <c r="E141" s="107"/>
      <c r="G141" s="12">
        <f>J135</f>
        <v>335.71999999999997</v>
      </c>
      <c r="H141" s="15">
        <f>I138</f>
        <v>67.14399999999999</v>
      </c>
      <c r="I141" s="14">
        <f>G141-H141</f>
        <v>268.57599999999996</v>
      </c>
      <c r="J141" s="4"/>
      <c r="K141" s="10"/>
    </row>
    <row r="142" spans="1:11" ht="15.75" thickBot="1">
      <c r="A142" s="287"/>
      <c r="B142" s="85"/>
      <c r="C142" s="86"/>
      <c r="D142" s="86"/>
      <c r="E142" s="86"/>
      <c r="F142" s="86"/>
      <c r="G142" s="86"/>
      <c r="H142" s="86"/>
      <c r="I142" s="86"/>
      <c r="J142" s="89"/>
      <c r="K142" s="10"/>
    </row>
    <row r="143" spans="1:11" ht="15">
      <c r="A143" s="287"/>
      <c r="B143" s="1">
        <v>3.7</v>
      </c>
      <c r="G143" s="456">
        <v>15.26</v>
      </c>
      <c r="K143" s="10"/>
    </row>
    <row r="144" spans="1:14" ht="15" hidden="1">
      <c r="A144" s="503" t="s">
        <v>129</v>
      </c>
      <c r="B144" s="504"/>
      <c r="C144" s="504"/>
      <c r="D144" s="504"/>
      <c r="E144" s="504"/>
      <c r="F144" s="504"/>
      <c r="G144" s="7"/>
      <c r="H144" s="7"/>
      <c r="I144" s="7"/>
      <c r="J144" s="7"/>
      <c r="K144" s="309"/>
      <c r="L144" s="7"/>
      <c r="M144" s="7"/>
      <c r="N144" s="7"/>
    </row>
    <row r="145" spans="1:14" ht="51" hidden="1">
      <c r="A145" s="505" t="s">
        <v>103</v>
      </c>
      <c r="B145" s="506"/>
      <c r="C145" s="506"/>
      <c r="D145" s="367" t="s">
        <v>199</v>
      </c>
      <c r="E145" s="308" t="s">
        <v>136</v>
      </c>
      <c r="F145" s="308" t="s">
        <v>135</v>
      </c>
      <c r="H145" s="7"/>
      <c r="I145" s="7"/>
      <c r="J145" s="7"/>
      <c r="K145" s="309"/>
      <c r="L145" s="7"/>
      <c r="M145" s="7"/>
      <c r="N145" s="7"/>
    </row>
    <row r="146" spans="1:14" ht="30.75" customHeight="1" hidden="1">
      <c r="A146" s="507" t="s">
        <v>198</v>
      </c>
      <c r="B146" s="508"/>
      <c r="C146" s="508"/>
      <c r="D146" s="326">
        <v>4</v>
      </c>
      <c r="E146" s="303">
        <v>35</v>
      </c>
      <c r="F146" s="303">
        <f aca="true" t="shared" si="1" ref="F146:F151">D146*E146</f>
        <v>140</v>
      </c>
      <c r="H146" s="7"/>
      <c r="I146" s="7"/>
      <c r="J146" s="7"/>
      <c r="K146" s="309"/>
      <c r="L146" s="7"/>
      <c r="M146" s="7"/>
      <c r="N146" s="7"/>
    </row>
    <row r="147" spans="1:14" ht="43.5" customHeight="1" hidden="1">
      <c r="A147" s="509" t="s">
        <v>201</v>
      </c>
      <c r="B147" s="510"/>
      <c r="C147" s="511"/>
      <c r="D147" s="337">
        <v>2</v>
      </c>
      <c r="E147" s="304">
        <v>37</v>
      </c>
      <c r="F147" s="304">
        <f t="shared" si="1"/>
        <v>74</v>
      </c>
      <c r="H147" s="7"/>
      <c r="I147" s="7"/>
      <c r="J147" s="7"/>
      <c r="K147" s="309"/>
      <c r="L147" s="7"/>
      <c r="M147" s="7"/>
      <c r="N147" s="7"/>
    </row>
    <row r="148" spans="1:14" ht="15" hidden="1">
      <c r="A148" s="512" t="s">
        <v>202</v>
      </c>
      <c r="B148" s="513"/>
      <c r="C148" s="513"/>
      <c r="D148" s="337">
        <v>2</v>
      </c>
      <c r="E148" s="305">
        <v>31</v>
      </c>
      <c r="F148" s="305">
        <f t="shared" si="1"/>
        <v>62</v>
      </c>
      <c r="H148" s="7"/>
      <c r="I148" s="7"/>
      <c r="J148" s="7"/>
      <c r="K148" s="309"/>
      <c r="L148" s="7"/>
      <c r="M148" s="7"/>
      <c r="N148" s="7"/>
    </row>
    <row r="149" spans="1:14" ht="30" customHeight="1" hidden="1">
      <c r="A149" s="514" t="s">
        <v>203</v>
      </c>
      <c r="B149" s="515"/>
      <c r="C149" s="515"/>
      <c r="D149" s="337">
        <v>1</v>
      </c>
      <c r="E149" s="304">
        <v>35</v>
      </c>
      <c r="F149" s="306">
        <f t="shared" si="1"/>
        <v>35</v>
      </c>
      <c r="H149" s="7"/>
      <c r="I149" s="7"/>
      <c r="J149" s="7"/>
      <c r="K149" s="309"/>
      <c r="L149" s="7"/>
      <c r="M149" s="7"/>
      <c r="N149" s="7"/>
    </row>
    <row r="150" spans="1:14" ht="15" hidden="1">
      <c r="A150" s="516" t="s">
        <v>204</v>
      </c>
      <c r="B150" s="517"/>
      <c r="C150" s="517"/>
      <c r="D150" s="327">
        <v>2</v>
      </c>
      <c r="E150" s="304">
        <v>65</v>
      </c>
      <c r="F150" s="304">
        <f t="shared" si="1"/>
        <v>130</v>
      </c>
      <c r="H150" s="7"/>
      <c r="I150" s="7"/>
      <c r="J150" s="7"/>
      <c r="K150" s="309"/>
      <c r="L150" s="7"/>
      <c r="M150" s="7"/>
      <c r="N150" s="7"/>
    </row>
    <row r="151" spans="1:14" ht="15" hidden="1">
      <c r="A151" s="516" t="s">
        <v>205</v>
      </c>
      <c r="B151" s="517"/>
      <c r="C151" s="517"/>
      <c r="D151" s="327">
        <v>1</v>
      </c>
      <c r="E151" s="304">
        <v>60</v>
      </c>
      <c r="F151" s="304">
        <f t="shared" si="1"/>
        <v>60</v>
      </c>
      <c r="H151" s="7"/>
      <c r="I151" s="7"/>
      <c r="J151" s="7"/>
      <c r="K151" s="309"/>
      <c r="L151" s="7"/>
      <c r="M151" s="7"/>
      <c r="N151" s="7"/>
    </row>
    <row r="152" spans="1:14" ht="15" customHeight="1" hidden="1">
      <c r="A152" s="499" t="s">
        <v>200</v>
      </c>
      <c r="B152" s="500"/>
      <c r="C152" s="500"/>
      <c r="D152" s="500"/>
      <c r="E152" s="301">
        <v>20</v>
      </c>
      <c r="F152" s="304">
        <f>F146+F147+F148+F150+F151+F149</f>
        <v>501</v>
      </c>
      <c r="H152" s="7"/>
      <c r="I152" s="7"/>
      <c r="J152" s="7"/>
      <c r="K152" s="309"/>
      <c r="L152" s="7"/>
      <c r="M152" s="7"/>
      <c r="N152" s="7"/>
    </row>
    <row r="153" spans="1:11" ht="15" customHeight="1" hidden="1">
      <c r="A153" s="501" t="s">
        <v>102</v>
      </c>
      <c r="B153" s="502"/>
      <c r="C153" s="502"/>
      <c r="D153" s="502"/>
      <c r="E153" s="307"/>
      <c r="F153" s="304">
        <f>F152/E152</f>
        <v>25.05</v>
      </c>
      <c r="K153" s="10"/>
    </row>
    <row r="154" spans="1:11" ht="15.75" thickBot="1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9"/>
    </row>
    <row r="155" spans="1:11" ht="15" hidden="1">
      <c r="A155" s="287"/>
      <c r="K155" s="10"/>
    </row>
    <row r="156" spans="1:16" ht="15" hidden="1">
      <c r="A156" s="575" t="s">
        <v>144</v>
      </c>
      <c r="B156" s="576"/>
      <c r="C156" s="576"/>
      <c r="D156" s="576"/>
      <c r="E156" s="576"/>
      <c r="F156" s="576"/>
      <c r="G156" s="576"/>
      <c r="H156" s="576"/>
      <c r="I156" s="576"/>
      <c r="J156" s="576"/>
      <c r="K156" s="309"/>
      <c r="L156" s="7"/>
      <c r="M156" s="7"/>
      <c r="N156" s="7"/>
      <c r="O156" s="7"/>
      <c r="P156" s="7"/>
    </row>
    <row r="157" spans="1:11" s="123" customFormat="1" ht="45" hidden="1">
      <c r="A157" s="579" t="s">
        <v>139</v>
      </c>
      <c r="B157" s="580"/>
      <c r="C157" s="316" t="s">
        <v>140</v>
      </c>
      <c r="D157" s="316" t="s">
        <v>138</v>
      </c>
      <c r="E157" s="316" t="s">
        <v>141</v>
      </c>
      <c r="F157" s="316" t="s">
        <v>145</v>
      </c>
      <c r="G157" s="316" t="s">
        <v>146</v>
      </c>
      <c r="H157" s="316" t="s">
        <v>142</v>
      </c>
      <c r="I157" s="316" t="s">
        <v>147</v>
      </c>
      <c r="J157" s="316" t="s">
        <v>143</v>
      </c>
      <c r="K157" s="322"/>
    </row>
    <row r="158" spans="1:11" s="123" customFormat="1" ht="15" hidden="1">
      <c r="A158" s="577">
        <v>1109</v>
      </c>
      <c r="B158" s="578"/>
      <c r="C158" s="317">
        <v>220</v>
      </c>
      <c r="D158" s="318">
        <f>A158/C158</f>
        <v>5.040909090909091</v>
      </c>
      <c r="E158" s="317">
        <v>30</v>
      </c>
      <c r="F158" s="318">
        <f>D158*E158</f>
        <v>151.22727272727272</v>
      </c>
      <c r="G158" s="317">
        <v>5</v>
      </c>
      <c r="H158" s="318">
        <f>F158/G158</f>
        <v>30.245454545454542</v>
      </c>
      <c r="I158" s="319">
        <f>365.25/12</f>
        <v>30.4375</v>
      </c>
      <c r="J158" s="318">
        <f>H158*I158</f>
        <v>920.5960227272726</v>
      </c>
      <c r="K158" s="322">
        <f>A158/220*150</f>
        <v>756.1363636363636</v>
      </c>
    </row>
    <row r="159" spans="1:11" s="123" customFormat="1" ht="15" hidden="1">
      <c r="A159" s="323"/>
      <c r="B159" s="315"/>
      <c r="D159" s="320"/>
      <c r="F159" s="320"/>
      <c r="H159" s="320"/>
      <c r="I159" s="321"/>
      <c r="J159" s="320"/>
      <c r="K159" s="322"/>
    </row>
    <row r="160" spans="1:11" ht="15" hidden="1">
      <c r="A160" s="575" t="s">
        <v>161</v>
      </c>
      <c r="B160" s="576"/>
      <c r="C160" s="576"/>
      <c r="D160" s="576"/>
      <c r="E160" s="576"/>
      <c r="F160" s="576"/>
      <c r="G160" s="576"/>
      <c r="H160" s="576"/>
      <c r="I160" s="576"/>
      <c r="J160" s="576"/>
      <c r="K160" s="10"/>
    </row>
    <row r="161" spans="1:11" s="123" customFormat="1" ht="45" hidden="1">
      <c r="A161" s="579" t="s">
        <v>149</v>
      </c>
      <c r="B161" s="580"/>
      <c r="C161" s="316" t="s">
        <v>140</v>
      </c>
      <c r="D161" s="316" t="s">
        <v>138</v>
      </c>
      <c r="E161" s="316" t="s">
        <v>141</v>
      </c>
      <c r="F161" s="316" t="s">
        <v>145</v>
      </c>
      <c r="G161" s="316" t="s">
        <v>146</v>
      </c>
      <c r="H161" s="316" t="s">
        <v>142</v>
      </c>
      <c r="I161" s="316" t="s">
        <v>147</v>
      </c>
      <c r="J161" s="317"/>
      <c r="K161" s="322"/>
    </row>
    <row r="162" spans="1:11" s="123" customFormat="1" ht="15" hidden="1">
      <c r="A162" s="577">
        <v>23.5</v>
      </c>
      <c r="B162" s="578"/>
      <c r="C162" s="317">
        <v>220</v>
      </c>
      <c r="D162" s="318">
        <f>A162/C162</f>
        <v>0.10681818181818181</v>
      </c>
      <c r="E162" s="317">
        <v>30</v>
      </c>
      <c r="F162" s="318">
        <f>D162*E162</f>
        <v>3.204545454545454</v>
      </c>
      <c r="G162" s="317">
        <v>5</v>
      </c>
      <c r="H162" s="318">
        <f>F162/G162</f>
        <v>0.6409090909090909</v>
      </c>
      <c r="I162" s="319">
        <f>I158:I158</f>
        <v>30.4375</v>
      </c>
      <c r="J162" s="318">
        <f>H162*I162</f>
        <v>19.507670454545455</v>
      </c>
      <c r="K162" s="322"/>
    </row>
    <row r="163" spans="1:11" ht="15.75" hidden="1" thickBot="1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9"/>
    </row>
  </sheetData>
  <sheetProtection/>
  <mergeCells count="58">
    <mergeCell ref="F68:I68"/>
    <mergeCell ref="F69:I69"/>
    <mergeCell ref="F70:I70"/>
    <mergeCell ref="G71:I71"/>
    <mergeCell ref="B72:I72"/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63:H63"/>
    <mergeCell ref="F67:I67"/>
    <mergeCell ref="D59:I59"/>
    <mergeCell ref="D78:I78"/>
    <mergeCell ref="E79:I79"/>
    <mergeCell ref="F80:I80"/>
    <mergeCell ref="G86:J86"/>
    <mergeCell ref="A123:I123"/>
    <mergeCell ref="B132:J132"/>
    <mergeCell ref="B92:J92"/>
    <mergeCell ref="B93:J93"/>
    <mergeCell ref="B94:J94"/>
    <mergeCell ref="A95:H95"/>
    <mergeCell ref="G133:J133"/>
    <mergeCell ref="A87:K87"/>
    <mergeCell ref="B88:J88"/>
    <mergeCell ref="B89:J89"/>
    <mergeCell ref="B90:J90"/>
    <mergeCell ref="A96:I96"/>
    <mergeCell ref="B91:J91"/>
    <mergeCell ref="I95:J95"/>
    <mergeCell ref="A144:F144"/>
    <mergeCell ref="A145:C145"/>
    <mergeCell ref="A146:C146"/>
    <mergeCell ref="A147:C147"/>
    <mergeCell ref="A148:C148"/>
    <mergeCell ref="A149:C149"/>
    <mergeCell ref="A158:B158"/>
    <mergeCell ref="A160:J160"/>
    <mergeCell ref="A161:B161"/>
    <mergeCell ref="A162:B162"/>
    <mergeCell ref="A150:C150"/>
    <mergeCell ref="A151:C151"/>
    <mergeCell ref="A152:D152"/>
    <mergeCell ref="A153:D153"/>
    <mergeCell ref="A156:J156"/>
    <mergeCell ref="A157:B157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43">
      <selection activeCell="K84" sqref="K84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 t="e">
        <f>#REF!</f>
        <v>#REF!</v>
      </c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 t="e">
        <f>#REF!</f>
        <v>#REF!</v>
      </c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229</v>
      </c>
      <c r="J4" s="543"/>
      <c r="K4" s="544"/>
    </row>
    <row r="5" spans="1:11" ht="15">
      <c r="A5" s="555" t="s">
        <v>18</v>
      </c>
      <c r="B5" s="556"/>
      <c r="C5" s="557" t="s">
        <v>218</v>
      </c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62" t="s">
        <v>219</v>
      </c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64" t="s">
        <v>220</v>
      </c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69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 t="str">
        <f>C7</f>
        <v>23/02/16 -16:00</v>
      </c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222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 t="s">
        <v>221</v>
      </c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70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70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230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1866.99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358"/>
      <c r="E19" s="100"/>
      <c r="F19" s="100"/>
      <c r="G19" s="548"/>
      <c r="H19" s="548"/>
      <c r="I19" s="100" t="str">
        <f>I17</f>
        <v>Supervisor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86"/>
      <c r="E20" s="110"/>
      <c r="F20" s="110"/>
      <c r="G20" s="110"/>
      <c r="H20" s="110"/>
      <c r="I20" s="366">
        <v>42401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349"/>
      <c r="J23" s="135"/>
      <c r="K23" s="350">
        <f>I18</f>
        <v>1866.99</v>
      </c>
    </row>
    <row r="24" spans="1:12" s="137" customFormat="1" ht="15">
      <c r="A24" s="132" t="s">
        <v>1</v>
      </c>
      <c r="B24" s="133" t="s">
        <v>159</v>
      </c>
      <c r="C24" s="134"/>
      <c r="D24" s="134"/>
      <c r="E24" s="134"/>
      <c r="F24" s="134"/>
      <c r="G24" s="134"/>
      <c r="H24" s="134"/>
      <c r="I24" s="351"/>
      <c r="J24" s="352">
        <v>0</v>
      </c>
      <c r="K24" s="355">
        <f>K23*J24</f>
        <v>0</v>
      </c>
      <c r="L24" s="356"/>
    </row>
    <row r="25" spans="1:12" s="137" customFormat="1" ht="15">
      <c r="A25" s="132" t="s">
        <v>2</v>
      </c>
      <c r="B25" s="133" t="s">
        <v>192</v>
      </c>
      <c r="C25" s="134"/>
      <c r="D25" s="134"/>
      <c r="E25" s="134"/>
      <c r="F25" s="134"/>
      <c r="G25" s="134"/>
      <c r="H25" s="134"/>
      <c r="I25" s="351"/>
      <c r="J25" s="352"/>
      <c r="K25" s="355">
        <f>K23*J25</f>
        <v>0</v>
      </c>
      <c r="L25" s="356"/>
    </row>
    <row r="26" spans="1:12" s="137" customFormat="1" ht="15">
      <c r="A26" s="132" t="s">
        <v>3</v>
      </c>
      <c r="B26" s="133" t="s">
        <v>193</v>
      </c>
      <c r="C26" s="134"/>
      <c r="D26" s="134"/>
      <c r="E26" s="134"/>
      <c r="F26" s="134"/>
      <c r="G26" s="134"/>
      <c r="H26" s="134"/>
      <c r="I26" s="351"/>
      <c r="J26" s="352"/>
      <c r="K26" s="355">
        <v>0</v>
      </c>
      <c r="L26" s="356"/>
    </row>
    <row r="27" spans="1:11" s="137" customFormat="1" ht="15">
      <c r="A27" s="132" t="s">
        <v>4</v>
      </c>
      <c r="B27" s="133" t="s">
        <v>195</v>
      </c>
      <c r="C27" s="134"/>
      <c r="D27" s="134"/>
      <c r="E27" s="134"/>
      <c r="F27" s="134"/>
      <c r="G27" s="134"/>
      <c r="H27" s="134"/>
      <c r="I27" s="351"/>
      <c r="J27" s="359">
        <v>0</v>
      </c>
      <c r="K27" s="357">
        <f>J27*15</f>
        <v>0</v>
      </c>
    </row>
    <row r="28" spans="1:11" s="137" customFormat="1" ht="15">
      <c r="A28" s="132" t="s">
        <v>4</v>
      </c>
      <c r="B28" s="133" t="s">
        <v>194</v>
      </c>
      <c r="C28" s="134"/>
      <c r="D28" s="134"/>
      <c r="E28" s="134"/>
      <c r="F28" s="134"/>
      <c r="G28" s="134"/>
      <c r="H28" s="134"/>
      <c r="I28" s="353"/>
      <c r="J28" s="360">
        <v>0</v>
      </c>
      <c r="K28" s="354">
        <f>(K26+K27)*J28</f>
        <v>0</v>
      </c>
    </row>
    <row r="29" spans="1:11" s="137" customFormat="1" ht="15.75" thickBot="1">
      <c r="A29" s="141"/>
      <c r="B29" s="142" t="s">
        <v>58</v>
      </c>
      <c r="C29" s="143"/>
      <c r="D29" s="143"/>
      <c r="E29" s="143"/>
      <c r="F29" s="143"/>
      <c r="G29" s="143"/>
      <c r="H29" s="143"/>
      <c r="I29" s="143"/>
      <c r="J29" s="144"/>
      <c r="K29" s="145">
        <f>K23+K24+K28+K25+K26+K27</f>
        <v>1866.99</v>
      </c>
    </row>
    <row r="30" spans="1:11" ht="15.75" thickBot="1">
      <c r="A30" s="368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146"/>
    </row>
    <row r="31" spans="1:11" ht="15.75" thickBot="1">
      <c r="A31" s="129">
        <v>2</v>
      </c>
      <c r="B31" s="147" t="s">
        <v>60</v>
      </c>
      <c r="C31" s="147"/>
      <c r="D31" s="147"/>
      <c r="E31" s="147"/>
      <c r="F31" s="147"/>
      <c r="G31" s="147"/>
      <c r="H31" s="147"/>
      <c r="I31" s="148"/>
      <c r="J31" s="149"/>
      <c r="K31" s="131" t="s">
        <v>57</v>
      </c>
    </row>
    <row r="32" spans="1:11" ht="15">
      <c r="A32" s="105" t="s">
        <v>0</v>
      </c>
      <c r="B32" s="3" t="s">
        <v>46</v>
      </c>
      <c r="C32" s="100"/>
      <c r="D32" s="100"/>
      <c r="E32" s="100"/>
      <c r="F32" s="100"/>
      <c r="G32" s="100"/>
      <c r="H32" s="100"/>
      <c r="I32" s="150" t="s">
        <v>50</v>
      </c>
      <c r="J32" s="151"/>
      <c r="K32" s="152">
        <f>$D$141</f>
        <v>50.78060000000001</v>
      </c>
    </row>
    <row r="33" spans="1:11" ht="15">
      <c r="A33" s="99" t="s">
        <v>1</v>
      </c>
      <c r="B33" s="3" t="s">
        <v>47</v>
      </c>
      <c r="C33" s="100"/>
      <c r="D33" s="100"/>
      <c r="E33" s="100"/>
      <c r="F33" s="100"/>
      <c r="G33" s="100"/>
      <c r="H33" s="100"/>
      <c r="I33" s="150" t="s">
        <v>50</v>
      </c>
      <c r="J33" s="151"/>
      <c r="K33" s="152">
        <f>$I$141</f>
        <v>268.57599999999996</v>
      </c>
    </row>
    <row r="34" spans="1:11" ht="15">
      <c r="A34" s="99" t="s">
        <v>2</v>
      </c>
      <c r="B34" s="3" t="s">
        <v>113</v>
      </c>
      <c r="C34" s="100"/>
      <c r="D34" s="100"/>
      <c r="E34" s="100"/>
      <c r="F34" s="100"/>
      <c r="G34" s="100"/>
      <c r="H34" s="100"/>
      <c r="I34" s="153" t="s">
        <v>89</v>
      </c>
      <c r="J34" s="154"/>
      <c r="K34" s="155">
        <v>45.14</v>
      </c>
    </row>
    <row r="35" spans="1:11" ht="15">
      <c r="A35" s="99" t="s">
        <v>3</v>
      </c>
      <c r="B35" s="3" t="s">
        <v>231</v>
      </c>
      <c r="C35" s="100"/>
      <c r="D35" s="100"/>
      <c r="E35" s="100"/>
      <c r="F35" s="100"/>
      <c r="G35" s="100"/>
      <c r="H35" s="100"/>
      <c r="I35" s="101" t="s">
        <v>89</v>
      </c>
      <c r="J35" s="154"/>
      <c r="K35" s="155">
        <v>0.74</v>
      </c>
    </row>
    <row r="36" spans="1:11" ht="15">
      <c r="A36" s="99" t="s">
        <v>4</v>
      </c>
      <c r="B36" s="156" t="s">
        <v>197</v>
      </c>
      <c r="C36" s="157"/>
      <c r="D36" s="157"/>
      <c r="E36" s="157"/>
      <c r="F36" s="157"/>
      <c r="G36" s="157"/>
      <c r="H36" s="157"/>
      <c r="I36" s="158"/>
      <c r="J36" s="160"/>
      <c r="K36" s="159">
        <v>8.86</v>
      </c>
    </row>
    <row r="37" spans="1:11" ht="15.75" thickBot="1">
      <c r="A37" s="161"/>
      <c r="B37" s="162" t="s">
        <v>115</v>
      </c>
      <c r="C37" s="163"/>
      <c r="D37" s="163"/>
      <c r="E37" s="163"/>
      <c r="F37" s="163"/>
      <c r="G37" s="163"/>
      <c r="H37" s="163"/>
      <c r="I37" s="164"/>
      <c r="J37" s="165"/>
      <c r="K37" s="166">
        <f>SUM(K32:K36)</f>
        <v>374.09659999999997</v>
      </c>
    </row>
    <row r="38" spans="1:11" ht="15.75" thickBot="1">
      <c r="A38" s="368" t="s">
        <v>61</v>
      </c>
      <c r="B38" s="2"/>
      <c r="C38" s="2"/>
      <c r="D38" s="2"/>
      <c r="E38" s="2"/>
      <c r="F38" s="2"/>
      <c r="G38" s="2"/>
      <c r="H38" s="2"/>
      <c r="I38" s="2"/>
      <c r="J38" s="167"/>
      <c r="K38" s="146"/>
    </row>
    <row r="39" spans="1:11" ht="15.75" thickBot="1">
      <c r="A39" s="129">
        <v>3</v>
      </c>
      <c r="B39" s="147" t="s">
        <v>62</v>
      </c>
      <c r="C39" s="147"/>
      <c r="D39" s="147"/>
      <c r="E39" s="147"/>
      <c r="F39" s="147"/>
      <c r="G39" s="147"/>
      <c r="H39" s="147"/>
      <c r="I39" s="147"/>
      <c r="J39" s="168"/>
      <c r="K39" s="131" t="s">
        <v>57</v>
      </c>
    </row>
    <row r="40" spans="1:11" ht="15">
      <c r="A40" s="105" t="s">
        <v>0</v>
      </c>
      <c r="B40" s="169" t="s">
        <v>116</v>
      </c>
      <c r="C40" s="106"/>
      <c r="D40" s="106"/>
      <c r="E40" s="106"/>
      <c r="F40" s="106"/>
      <c r="G40" s="106"/>
      <c r="H40" s="106"/>
      <c r="I40" s="170"/>
      <c r="J40" s="170"/>
      <c r="K40" s="155" t="e">
        <f>#REF!</f>
        <v>#REF!</v>
      </c>
    </row>
    <row r="41" spans="1:11" ht="15">
      <c r="A41" s="105" t="s">
        <v>1</v>
      </c>
      <c r="B41" s="169" t="s">
        <v>117</v>
      </c>
      <c r="C41" s="106"/>
      <c r="D41" s="106"/>
      <c r="E41" s="106"/>
      <c r="F41" s="106"/>
      <c r="G41" s="106"/>
      <c r="H41" s="106"/>
      <c r="I41" s="170"/>
      <c r="J41" s="171"/>
      <c r="K41" s="159">
        <v>0</v>
      </c>
    </row>
    <row r="42" spans="1:11" ht="15">
      <c r="A42" s="99" t="s">
        <v>2</v>
      </c>
      <c r="B42" s="169" t="s">
        <v>118</v>
      </c>
      <c r="C42" s="100"/>
      <c r="D42" s="100"/>
      <c r="E42" s="100"/>
      <c r="F42" s="100"/>
      <c r="G42" s="100"/>
      <c r="H42" s="100"/>
      <c r="I42" s="172"/>
      <c r="J42" s="171"/>
      <c r="K42" s="159">
        <v>0</v>
      </c>
    </row>
    <row r="43" spans="1:11" ht="15">
      <c r="A43" s="173" t="s">
        <v>3</v>
      </c>
      <c r="B43" s="3" t="s">
        <v>232</v>
      </c>
      <c r="C43" s="157"/>
      <c r="D43" s="157"/>
      <c r="E43" s="157"/>
      <c r="F43" s="157"/>
      <c r="G43" s="157"/>
      <c r="H43" s="157"/>
      <c r="I43" s="157"/>
      <c r="J43" s="174"/>
      <c r="K43" s="159">
        <v>15</v>
      </c>
    </row>
    <row r="44" spans="1:11" ht="15.75" thickBot="1">
      <c r="A44" s="161"/>
      <c r="B44" s="161" t="s">
        <v>63</v>
      </c>
      <c r="C44" s="175"/>
      <c r="D44" s="175"/>
      <c r="E44" s="175"/>
      <c r="F44" s="175"/>
      <c r="G44" s="175"/>
      <c r="H44" s="175"/>
      <c r="I44" s="175"/>
      <c r="J44" s="176"/>
      <c r="K44" s="177" t="e">
        <f>SUM(K40:K43)</f>
        <v>#REF!</v>
      </c>
    </row>
    <row r="45" spans="1:11" ht="15.75" thickBot="1">
      <c r="A45" s="368" t="s">
        <v>64</v>
      </c>
      <c r="B45" s="2"/>
      <c r="C45" s="2"/>
      <c r="D45" s="2"/>
      <c r="E45" s="2"/>
      <c r="F45" s="2"/>
      <c r="G45" s="2"/>
      <c r="H45" s="2"/>
      <c r="I45" s="2"/>
      <c r="J45" s="167"/>
      <c r="K45" s="146"/>
    </row>
    <row r="46" spans="1:11" ht="15.75" thickBot="1">
      <c r="A46" s="129" t="s">
        <v>40</v>
      </c>
      <c r="B46" s="178" t="s">
        <v>65</v>
      </c>
      <c r="C46" s="178"/>
      <c r="D46" s="178"/>
      <c r="E46" s="178"/>
      <c r="F46" s="178"/>
      <c r="G46" s="178"/>
      <c r="H46" s="179"/>
      <c r="I46" s="179"/>
      <c r="J46" s="180"/>
      <c r="K46" s="131" t="s">
        <v>57</v>
      </c>
    </row>
    <row r="47" spans="1:11" ht="15">
      <c r="A47" s="105" t="s">
        <v>0</v>
      </c>
      <c r="B47" s="169" t="s">
        <v>12</v>
      </c>
      <c r="C47" s="106"/>
      <c r="D47" s="106"/>
      <c r="E47" s="106"/>
      <c r="F47" s="106"/>
      <c r="G47" s="106"/>
      <c r="H47" s="106"/>
      <c r="I47" s="107"/>
      <c r="J47" s="80">
        <v>0.2</v>
      </c>
      <c r="K47" s="181">
        <f>$J47*K$29</f>
        <v>373.398</v>
      </c>
    </row>
    <row r="48" spans="1:11" ht="15">
      <c r="A48" s="99" t="s">
        <v>1</v>
      </c>
      <c r="B48" s="3" t="s">
        <v>26</v>
      </c>
      <c r="C48" s="100"/>
      <c r="D48" s="100"/>
      <c r="E48" s="100"/>
      <c r="F48" s="100"/>
      <c r="G48" s="100"/>
      <c r="H48" s="100"/>
      <c r="I48" s="101"/>
      <c r="J48" s="5">
        <v>0.015</v>
      </c>
      <c r="K48" s="152">
        <f aca="true" t="shared" si="0" ref="K48:K54">$J48*K$29</f>
        <v>28.004849999999998</v>
      </c>
    </row>
    <row r="49" spans="1:11" ht="15">
      <c r="A49" s="99" t="s">
        <v>2</v>
      </c>
      <c r="B49" s="3" t="s">
        <v>27</v>
      </c>
      <c r="C49" s="100"/>
      <c r="D49" s="100"/>
      <c r="E49" s="100"/>
      <c r="F49" s="100"/>
      <c r="G49" s="100"/>
      <c r="H49" s="100"/>
      <c r="I49" s="101"/>
      <c r="J49" s="5">
        <v>0.01</v>
      </c>
      <c r="K49" s="152">
        <f t="shared" si="0"/>
        <v>18.669900000000002</v>
      </c>
    </row>
    <row r="50" spans="1:11" ht="15">
      <c r="A50" s="99" t="s">
        <v>3</v>
      </c>
      <c r="B50" s="3" t="s">
        <v>13</v>
      </c>
      <c r="C50" s="100"/>
      <c r="D50" s="100"/>
      <c r="E50" s="100"/>
      <c r="F50" s="100"/>
      <c r="G50" s="100"/>
      <c r="H50" s="100"/>
      <c r="I50" s="101"/>
      <c r="J50" s="5">
        <v>0.002</v>
      </c>
      <c r="K50" s="152">
        <f t="shared" si="0"/>
        <v>3.7339800000000003</v>
      </c>
    </row>
    <row r="51" spans="1:11" ht="15">
      <c r="A51" s="99" t="s">
        <v>4</v>
      </c>
      <c r="B51" s="3" t="s">
        <v>67</v>
      </c>
      <c r="C51" s="100"/>
      <c r="D51" s="100"/>
      <c r="E51" s="100"/>
      <c r="F51" s="100"/>
      <c r="G51" s="100"/>
      <c r="H51" s="100"/>
      <c r="I51" s="101"/>
      <c r="J51" s="5">
        <v>0.025</v>
      </c>
      <c r="K51" s="152">
        <f t="shared" si="0"/>
        <v>46.67475</v>
      </c>
    </row>
    <row r="52" spans="1:11" ht="15">
      <c r="A52" s="99" t="s">
        <v>5</v>
      </c>
      <c r="B52" s="3" t="s">
        <v>14</v>
      </c>
      <c r="C52" s="100"/>
      <c r="D52" s="100"/>
      <c r="E52" s="100"/>
      <c r="F52" s="100"/>
      <c r="G52" s="100"/>
      <c r="H52" s="100"/>
      <c r="I52" s="101"/>
      <c r="J52" s="5">
        <v>0.08</v>
      </c>
      <c r="K52" s="152">
        <f t="shared" si="0"/>
        <v>149.35920000000002</v>
      </c>
    </row>
    <row r="53" spans="1:11" ht="15">
      <c r="A53" s="99" t="s">
        <v>6</v>
      </c>
      <c r="B53" s="3" t="s">
        <v>119</v>
      </c>
      <c r="C53" s="100"/>
      <c r="D53" s="100"/>
      <c r="E53" s="100"/>
      <c r="F53" s="100"/>
      <c r="G53" s="100"/>
      <c r="H53" s="100"/>
      <c r="I53" s="101"/>
      <c r="J53" s="5">
        <v>0.03</v>
      </c>
      <c r="K53" s="152">
        <f t="shared" si="0"/>
        <v>56.009699999999995</v>
      </c>
    </row>
    <row r="54" spans="1:11" ht="15">
      <c r="A54" s="182" t="s">
        <v>51</v>
      </c>
      <c r="B54" s="156" t="s">
        <v>15</v>
      </c>
      <c r="C54" s="157"/>
      <c r="D54" s="157"/>
      <c r="E54" s="157"/>
      <c r="F54" s="157"/>
      <c r="G54" s="157"/>
      <c r="H54" s="157"/>
      <c r="I54" s="158"/>
      <c r="J54" s="81">
        <v>0.006</v>
      </c>
      <c r="K54" s="183">
        <f t="shared" si="0"/>
        <v>11.20194</v>
      </c>
    </row>
    <row r="55" spans="1:11" ht="15.75" thickBot="1">
      <c r="A55" s="162"/>
      <c r="B55" s="184"/>
      <c r="C55" s="163"/>
      <c r="D55" s="184" t="s">
        <v>94</v>
      </c>
      <c r="E55" s="163"/>
      <c r="F55" s="163"/>
      <c r="G55" s="163"/>
      <c r="H55" s="163"/>
      <c r="I55" s="164"/>
      <c r="J55" s="185">
        <f>SUM(J47:J54)</f>
        <v>0.3680000000000001</v>
      </c>
      <c r="K55" s="166">
        <f>SUM(K47:K54)</f>
        <v>687.05232</v>
      </c>
    </row>
    <row r="56" spans="1:11" ht="15.75" thickBot="1">
      <c r="A56" s="186" t="s">
        <v>41</v>
      </c>
      <c r="B56" s="187" t="s">
        <v>151</v>
      </c>
      <c r="C56" s="188"/>
      <c r="D56" s="188"/>
      <c r="E56" s="188"/>
      <c r="F56" s="188"/>
      <c r="G56" s="188"/>
      <c r="H56" s="189"/>
      <c r="I56" s="189"/>
      <c r="J56" s="190"/>
      <c r="K56" s="191" t="s">
        <v>57</v>
      </c>
    </row>
    <row r="57" spans="1:11" ht="15">
      <c r="A57" s="192" t="s">
        <v>0</v>
      </c>
      <c r="B57" s="193" t="s">
        <v>68</v>
      </c>
      <c r="C57" s="194"/>
      <c r="D57" s="194"/>
      <c r="E57" s="194"/>
      <c r="F57" s="194"/>
      <c r="G57" s="194"/>
      <c r="H57" s="387"/>
      <c r="I57" s="194"/>
      <c r="J57" s="195">
        <v>0.0833</v>
      </c>
      <c r="K57" s="181">
        <f>$J57*K$32</f>
        <v>4.23002398</v>
      </c>
    </row>
    <row r="58" spans="1:11" ht="15">
      <c r="A58" s="384" t="s">
        <v>1</v>
      </c>
      <c r="B58" s="193" t="s">
        <v>233</v>
      </c>
      <c r="C58" s="194"/>
      <c r="D58" s="194"/>
      <c r="E58" s="194"/>
      <c r="F58" s="194"/>
      <c r="G58" s="194"/>
      <c r="H58" s="197"/>
      <c r="I58" s="197"/>
      <c r="J58" s="198">
        <v>0.0025</v>
      </c>
      <c r="K58" s="199">
        <f>J58*K29</f>
        <v>4.6674750000000005</v>
      </c>
    </row>
    <row r="59" spans="1:11" ht="15">
      <c r="A59" s="389"/>
      <c r="B59" s="227"/>
      <c r="C59" s="388"/>
      <c r="D59" s="554" t="s">
        <v>234</v>
      </c>
      <c r="E59" s="554"/>
      <c r="F59" s="554"/>
      <c r="G59" s="554"/>
      <c r="H59" s="554"/>
      <c r="I59" s="554"/>
      <c r="J59" s="390"/>
      <c r="K59" s="199"/>
    </row>
    <row r="60" spans="1:11" ht="15">
      <c r="A60" s="389" t="s">
        <v>2</v>
      </c>
      <c r="B60" s="9" t="s">
        <v>235</v>
      </c>
      <c r="D60" s="123"/>
      <c r="E60" s="123"/>
      <c r="F60" s="123"/>
      <c r="G60" s="123"/>
      <c r="H60" s="123"/>
      <c r="I60" s="123"/>
      <c r="J60" s="390">
        <f>(J57+J58)*J55</f>
        <v>0.03157440000000001</v>
      </c>
      <c r="K60" s="199">
        <f>J60*K29</f>
        <v>58.94908905600002</v>
      </c>
    </row>
    <row r="61" spans="1:11" ht="15.75" thickBot="1">
      <c r="A61" s="201"/>
      <c r="B61" s="184"/>
      <c r="C61" s="163"/>
      <c r="D61" s="184" t="s">
        <v>93</v>
      </c>
      <c r="E61" s="163"/>
      <c r="F61" s="163"/>
      <c r="G61" s="163"/>
      <c r="H61" s="163"/>
      <c r="I61" s="163"/>
      <c r="J61" s="391">
        <f>J57+J58+J60</f>
        <v>0.11737440000000002</v>
      </c>
      <c r="K61" s="203">
        <f>K57+K58+K60</f>
        <v>67.84658803600001</v>
      </c>
    </row>
    <row r="62" spans="1:11" ht="15.75" thickBot="1">
      <c r="A62" s="204" t="s">
        <v>42</v>
      </c>
      <c r="B62" s="178" t="s">
        <v>69</v>
      </c>
      <c r="C62" s="178"/>
      <c r="D62" s="178"/>
      <c r="E62" s="178"/>
      <c r="F62" s="178"/>
      <c r="G62" s="178"/>
      <c r="H62" s="179"/>
      <c r="I62" s="179"/>
      <c r="J62" s="180"/>
      <c r="K62" s="131" t="s">
        <v>57</v>
      </c>
    </row>
    <row r="63" spans="1:11" ht="15">
      <c r="A63" s="192" t="s">
        <v>0</v>
      </c>
      <c r="B63" s="193" t="s">
        <v>70</v>
      </c>
      <c r="C63" s="194"/>
      <c r="D63" s="194"/>
      <c r="E63" s="549"/>
      <c r="F63" s="549"/>
      <c r="G63" s="549"/>
      <c r="H63" s="550"/>
      <c r="I63" s="205"/>
      <c r="J63" s="206">
        <v>0.0003</v>
      </c>
      <c r="K63" s="207">
        <f>K29*J63</f>
        <v>0.560097</v>
      </c>
    </row>
    <row r="64" spans="1:11" ht="15">
      <c r="A64" s="384" t="s">
        <v>1</v>
      </c>
      <c r="B64" s="208" t="s">
        <v>95</v>
      </c>
      <c r="C64" s="209"/>
      <c r="D64" s="209"/>
      <c r="E64" s="210"/>
      <c r="F64" s="211"/>
      <c r="G64" s="211"/>
      <c r="H64" s="211"/>
      <c r="I64" s="212"/>
      <c r="J64" s="213">
        <f>J63*J55</f>
        <v>0.00011040000000000003</v>
      </c>
      <c r="K64" s="214">
        <f>K63*J55</f>
        <v>0.20611569600000004</v>
      </c>
    </row>
    <row r="65" spans="1:11" ht="15.75" thickBot="1">
      <c r="A65" s="201"/>
      <c r="B65" s="184"/>
      <c r="C65" s="163"/>
      <c r="D65" s="184" t="s">
        <v>92</v>
      </c>
      <c r="E65" s="163"/>
      <c r="F65" s="163"/>
      <c r="G65" s="163"/>
      <c r="H65" s="163"/>
      <c r="I65" s="163"/>
      <c r="J65" s="215">
        <f>J63+J64</f>
        <v>0.0004104</v>
      </c>
      <c r="K65" s="166">
        <f>K63+K64</f>
        <v>0.766212696</v>
      </c>
    </row>
    <row r="66" spans="1:11" ht="15.75" thickBot="1">
      <c r="A66" s="186" t="s">
        <v>43</v>
      </c>
      <c r="B66" s="178" t="s">
        <v>71</v>
      </c>
      <c r="C66" s="178"/>
      <c r="D66" s="178"/>
      <c r="E66" s="178"/>
      <c r="F66" s="178"/>
      <c r="G66" s="178"/>
      <c r="H66" s="179"/>
      <c r="I66" s="179"/>
      <c r="J66" s="180"/>
      <c r="K66" s="131" t="s">
        <v>57</v>
      </c>
    </row>
    <row r="67" spans="1:11" ht="15">
      <c r="A67" s="105" t="s">
        <v>0</v>
      </c>
      <c r="B67" s="193" t="s">
        <v>83</v>
      </c>
      <c r="C67" s="194"/>
      <c r="D67" s="197"/>
      <c r="E67" s="216"/>
      <c r="F67" s="551"/>
      <c r="G67" s="552"/>
      <c r="H67" s="552"/>
      <c r="I67" s="553"/>
      <c r="J67" s="6">
        <v>0.0038</v>
      </c>
      <c r="K67" s="207">
        <f>J67*K29</f>
        <v>7.094562</v>
      </c>
    </row>
    <row r="68" spans="1:11" ht="15">
      <c r="A68" s="99" t="s">
        <v>1</v>
      </c>
      <c r="B68" s="169" t="s">
        <v>84</v>
      </c>
      <c r="C68" s="106"/>
      <c r="D68" s="106"/>
      <c r="E68" s="106"/>
      <c r="F68" s="586"/>
      <c r="G68" s="587"/>
      <c r="H68" s="587"/>
      <c r="I68" s="588"/>
      <c r="J68" s="217">
        <f>K68/K29</f>
        <v>0.000304</v>
      </c>
      <c r="K68" s="181">
        <f>K67*J52</f>
        <v>0.56756496</v>
      </c>
    </row>
    <row r="69" spans="1:11" ht="15">
      <c r="A69" s="99" t="s">
        <v>2</v>
      </c>
      <c r="B69" s="3" t="s">
        <v>99</v>
      </c>
      <c r="C69" s="100"/>
      <c r="D69" s="100"/>
      <c r="E69" s="100"/>
      <c r="F69" s="548"/>
      <c r="G69" s="589"/>
      <c r="H69" s="589"/>
      <c r="I69" s="590"/>
      <c r="J69" s="218">
        <v>0.0036</v>
      </c>
      <c r="K69" s="152">
        <f>J69*K29</f>
        <v>6.721164</v>
      </c>
    </row>
    <row r="70" spans="1:11" ht="15">
      <c r="A70" s="118" t="s">
        <v>3</v>
      </c>
      <c r="B70" s="3" t="s">
        <v>85</v>
      </c>
      <c r="C70" s="100"/>
      <c r="D70" s="100"/>
      <c r="F70" s="522"/>
      <c r="G70" s="523"/>
      <c r="H70" s="523"/>
      <c r="I70" s="591"/>
      <c r="J70" s="219">
        <v>0.0085</v>
      </c>
      <c r="K70" s="152">
        <f>J70*K29</f>
        <v>15.869415000000002</v>
      </c>
    </row>
    <row r="71" spans="1:11" ht="15">
      <c r="A71" s="118" t="s">
        <v>4</v>
      </c>
      <c r="B71" s="3" t="s">
        <v>52</v>
      </c>
      <c r="C71" s="100"/>
      <c r="D71" s="100"/>
      <c r="E71" s="100"/>
      <c r="F71" s="100"/>
      <c r="G71" s="524"/>
      <c r="H71" s="524"/>
      <c r="I71" s="525"/>
      <c r="J71" s="218">
        <f>J68*J55</f>
        <v>0.00011187200000000004</v>
      </c>
      <c r="K71" s="152">
        <f>J71*K29</f>
        <v>0.20886390528000007</v>
      </c>
    </row>
    <row r="72" spans="1:11" ht="15">
      <c r="A72" s="118" t="s">
        <v>5</v>
      </c>
      <c r="B72" s="592" t="s">
        <v>101</v>
      </c>
      <c r="C72" s="593"/>
      <c r="D72" s="593"/>
      <c r="E72" s="593"/>
      <c r="F72" s="593"/>
      <c r="G72" s="593"/>
      <c r="H72" s="593"/>
      <c r="I72" s="594"/>
      <c r="J72" s="218">
        <v>0.04</v>
      </c>
      <c r="K72" s="220">
        <f>K29*J72</f>
        <v>74.67960000000001</v>
      </c>
    </row>
    <row r="73" spans="1:11" ht="15.75" thickBot="1">
      <c r="A73" s="201"/>
      <c r="B73" s="163"/>
      <c r="C73" s="163"/>
      <c r="D73" s="184" t="s">
        <v>121</v>
      </c>
      <c r="E73" s="163"/>
      <c r="F73" s="163"/>
      <c r="G73" s="163"/>
      <c r="H73" s="163"/>
      <c r="I73" s="164"/>
      <c r="J73" s="185">
        <f>J67+J68+J69+J70+J71+J72</f>
        <v>0.056315872</v>
      </c>
      <c r="K73" s="166">
        <f>K67+K68+K69+K70+K71+K72</f>
        <v>105.14116986528</v>
      </c>
    </row>
    <row r="74" spans="1:11" ht="15.75" thickBot="1">
      <c r="A74" s="186" t="s">
        <v>44</v>
      </c>
      <c r="B74" s="178" t="s">
        <v>86</v>
      </c>
      <c r="C74" s="178"/>
      <c r="D74" s="178"/>
      <c r="E74" s="178"/>
      <c r="F74" s="178"/>
      <c r="G74" s="178"/>
      <c r="H74" s="179"/>
      <c r="I74" s="179"/>
      <c r="J74" s="347"/>
      <c r="K74" s="131" t="s">
        <v>57</v>
      </c>
    </row>
    <row r="75" spans="1:11" ht="15">
      <c r="A75" s="105" t="s">
        <v>0</v>
      </c>
      <c r="B75" s="193" t="s">
        <v>78</v>
      </c>
      <c r="C75" s="194"/>
      <c r="D75" s="194"/>
      <c r="E75" s="194"/>
      <c r="F75" s="194"/>
      <c r="G75" s="221"/>
      <c r="H75" s="221"/>
      <c r="I75" s="222"/>
      <c r="J75" s="340">
        <v>0.0909</v>
      </c>
      <c r="K75" s="152">
        <f>J75*$K29</f>
        <v>169.70939099999998</v>
      </c>
    </row>
    <row r="76" spans="1:11" ht="15">
      <c r="A76" s="372" t="s">
        <v>1</v>
      </c>
      <c r="B76" s="223" t="s">
        <v>120</v>
      </c>
      <c r="C76" s="224"/>
      <c r="D76" s="224"/>
      <c r="E76" s="224"/>
      <c r="F76" s="224"/>
      <c r="G76" s="224"/>
      <c r="H76" s="225"/>
      <c r="I76" s="224"/>
      <c r="J76" s="339">
        <v>0.0303</v>
      </c>
      <c r="K76" s="152">
        <f>J76*$K29</f>
        <v>56.569797</v>
      </c>
    </row>
    <row r="77" spans="1:11" ht="15">
      <c r="A77" s="99" t="s">
        <v>1</v>
      </c>
      <c r="B77" s="169" t="s">
        <v>79</v>
      </c>
      <c r="C77" s="106"/>
      <c r="D77" s="106"/>
      <c r="E77" s="7"/>
      <c r="F77" s="226"/>
      <c r="G77" s="226"/>
      <c r="H77" s="226"/>
      <c r="I77" s="226"/>
      <c r="J77" s="339">
        <v>0.0075</v>
      </c>
      <c r="K77" s="152">
        <f>J77*$K29</f>
        <v>14.002424999999999</v>
      </c>
    </row>
    <row r="78" spans="1:11" ht="15">
      <c r="A78" s="99" t="s">
        <v>2</v>
      </c>
      <c r="B78" s="3" t="s">
        <v>80</v>
      </c>
      <c r="C78" s="100"/>
      <c r="D78" s="518"/>
      <c r="E78" s="518"/>
      <c r="F78" s="518"/>
      <c r="G78" s="518"/>
      <c r="H78" s="518"/>
      <c r="I78" s="518"/>
      <c r="J78" s="340">
        <v>0.0005</v>
      </c>
      <c r="K78" s="152">
        <f>J78*$K29</f>
        <v>0.9334950000000001</v>
      </c>
    </row>
    <row r="79" spans="1:11" ht="15">
      <c r="A79" s="118" t="s">
        <v>3</v>
      </c>
      <c r="B79" s="3" t="s">
        <v>81</v>
      </c>
      <c r="C79" s="100"/>
      <c r="D79" s="100"/>
      <c r="E79" s="522"/>
      <c r="F79" s="523"/>
      <c r="G79" s="523"/>
      <c r="H79" s="523"/>
      <c r="I79" s="523"/>
      <c r="J79" s="339">
        <v>0.0025</v>
      </c>
      <c r="K79" s="152">
        <f>J79*$K29</f>
        <v>4.6674750000000005</v>
      </c>
    </row>
    <row r="80" spans="1:11" ht="15">
      <c r="A80" s="118" t="s">
        <v>4</v>
      </c>
      <c r="B80" s="3" t="s">
        <v>82</v>
      </c>
      <c r="C80" s="100"/>
      <c r="D80" s="100"/>
      <c r="E80" s="106"/>
      <c r="F80" s="524"/>
      <c r="G80" s="524"/>
      <c r="H80" s="524"/>
      <c r="I80" s="525"/>
      <c r="J80" s="342">
        <v>0.0023</v>
      </c>
      <c r="K80" s="341">
        <f>J80*$K29</f>
        <v>4.294077</v>
      </c>
    </row>
    <row r="81" spans="1:11" ht="15">
      <c r="A81" s="173" t="s">
        <v>5</v>
      </c>
      <c r="B81" s="156" t="s">
        <v>39</v>
      </c>
      <c r="C81" s="157"/>
      <c r="D81" s="157"/>
      <c r="E81" s="157"/>
      <c r="F81" s="157"/>
      <c r="G81" s="157"/>
      <c r="H81" s="157"/>
      <c r="I81" s="157"/>
      <c r="J81" s="343">
        <v>0</v>
      </c>
      <c r="K81" s="152">
        <f>J81*$K29</f>
        <v>0</v>
      </c>
    </row>
    <row r="82" spans="1:11" ht="15">
      <c r="A82" s="372"/>
      <c r="B82" s="227"/>
      <c r="C82" s="371"/>
      <c r="D82" s="373" t="s">
        <v>66</v>
      </c>
      <c r="E82" s="371"/>
      <c r="F82" s="371"/>
      <c r="G82" s="371"/>
      <c r="H82" s="371"/>
      <c r="I82" s="371"/>
      <c r="J82" s="344">
        <f>SUM(J75:J81)</f>
        <v>0.134</v>
      </c>
      <c r="K82" s="152">
        <f>J82*$K29</f>
        <v>250.17666000000003</v>
      </c>
    </row>
    <row r="83" spans="1:11" s="106" customFormat="1" ht="15">
      <c r="A83" s="229" t="s">
        <v>6</v>
      </c>
      <c r="B83" s="230" t="s">
        <v>122</v>
      </c>
      <c r="C83" s="231"/>
      <c r="D83" s="231"/>
      <c r="E83" s="231"/>
      <c r="F83" s="231"/>
      <c r="G83" s="231"/>
      <c r="H83" s="231"/>
      <c r="I83" s="232"/>
      <c r="J83" s="346">
        <f>J51*J82</f>
        <v>0.0033500000000000005</v>
      </c>
      <c r="K83" s="345" t="e">
        <f>(+#REF!+K64+K71+K55)/12</f>
        <v>#REF!</v>
      </c>
    </row>
    <row r="84" spans="1:11" ht="15.75" thickBot="1">
      <c r="A84" s="201"/>
      <c r="B84" s="184"/>
      <c r="C84" s="163"/>
      <c r="D84" s="184" t="s">
        <v>91</v>
      </c>
      <c r="E84" s="233"/>
      <c r="F84" s="163"/>
      <c r="G84" s="163"/>
      <c r="H84" s="163"/>
      <c r="I84" s="164"/>
      <c r="J84" s="338">
        <f>J82+J83</f>
        <v>0.13735</v>
      </c>
      <c r="K84" s="166" t="e">
        <f>K82+K83</f>
        <v>#REF!</v>
      </c>
    </row>
    <row r="85" spans="1:11" ht="15.75" thickBot="1">
      <c r="A85" s="234"/>
      <c r="B85" s="235"/>
      <c r="C85" s="236"/>
      <c r="D85" s="237" t="s">
        <v>104</v>
      </c>
      <c r="E85" s="238"/>
      <c r="F85" s="239"/>
      <c r="G85" s="239"/>
      <c r="H85" s="239"/>
      <c r="I85" s="239"/>
      <c r="J85" s="240" t="e">
        <f>(J55+#REF!+J65+J73+J84)</f>
        <v>#REF!</v>
      </c>
      <c r="K85" s="241" t="e">
        <f>K55+#REF!+K65+K73+K84</f>
        <v>#REF!</v>
      </c>
    </row>
    <row r="86" spans="1:11" ht="15.75" thickBot="1">
      <c r="A86" s="234"/>
      <c r="B86" s="235"/>
      <c r="C86" s="239"/>
      <c r="D86" s="235"/>
      <c r="E86" s="238"/>
      <c r="F86" s="239"/>
      <c r="G86" s="526" t="s">
        <v>123</v>
      </c>
      <c r="H86" s="526"/>
      <c r="I86" s="526"/>
      <c r="J86" s="527"/>
      <c r="K86" s="242" t="e">
        <f>K29+K37+K44+K85</f>
        <v>#REF!</v>
      </c>
    </row>
    <row r="87" spans="1:11" s="453" customFormat="1" ht="20.25" customHeight="1" thickBot="1">
      <c r="A87" s="534" t="s">
        <v>236</v>
      </c>
      <c r="B87" s="535"/>
      <c r="C87" s="535"/>
      <c r="D87" s="535"/>
      <c r="E87" s="535"/>
      <c r="F87" s="535"/>
      <c r="G87" s="535"/>
      <c r="H87" s="535"/>
      <c r="I87" s="535"/>
      <c r="J87" s="535"/>
      <c r="K87" s="536"/>
    </row>
    <row r="88" spans="1:11" s="453" customFormat="1" ht="15.75" customHeight="1" thickBot="1">
      <c r="A88" s="404">
        <v>4</v>
      </c>
      <c r="B88" s="537" t="s">
        <v>237</v>
      </c>
      <c r="C88" s="538"/>
      <c r="D88" s="538"/>
      <c r="E88" s="538"/>
      <c r="F88" s="538"/>
      <c r="G88" s="538"/>
      <c r="H88" s="538"/>
      <c r="I88" s="538"/>
      <c r="J88" s="539"/>
      <c r="K88" s="455"/>
    </row>
    <row r="89" spans="1:11" s="453" customFormat="1" ht="15.75" customHeight="1" thickBot="1">
      <c r="A89" s="429" t="s">
        <v>40</v>
      </c>
      <c r="B89" s="494" t="s">
        <v>238</v>
      </c>
      <c r="C89" s="495"/>
      <c r="D89" s="495"/>
      <c r="E89" s="495"/>
      <c r="F89" s="495"/>
      <c r="G89" s="495"/>
      <c r="H89" s="495"/>
      <c r="I89" s="495"/>
      <c r="J89" s="496"/>
      <c r="K89" s="454"/>
    </row>
    <row r="90" spans="1:11" s="453" customFormat="1" ht="15.75" customHeight="1" thickBot="1">
      <c r="A90" s="429" t="s">
        <v>41</v>
      </c>
      <c r="B90" s="494" t="s">
        <v>239</v>
      </c>
      <c r="C90" s="495"/>
      <c r="D90" s="495"/>
      <c r="E90" s="495"/>
      <c r="F90" s="495"/>
      <c r="G90" s="495"/>
      <c r="H90" s="495"/>
      <c r="I90" s="495"/>
      <c r="J90" s="496"/>
      <c r="K90" s="454"/>
    </row>
    <row r="91" spans="1:11" s="453" customFormat="1" ht="15.75" customHeight="1" thickBot="1">
      <c r="A91" s="429" t="s">
        <v>42</v>
      </c>
      <c r="B91" s="494" t="s">
        <v>70</v>
      </c>
      <c r="C91" s="495"/>
      <c r="D91" s="495"/>
      <c r="E91" s="495"/>
      <c r="F91" s="495"/>
      <c r="G91" s="495"/>
      <c r="H91" s="495"/>
      <c r="I91" s="495"/>
      <c r="J91" s="496"/>
      <c r="K91" s="454"/>
    </row>
    <row r="92" spans="1:11" s="453" customFormat="1" ht="15.75" customHeight="1" thickBot="1">
      <c r="A92" s="429" t="s">
        <v>43</v>
      </c>
      <c r="B92" s="494" t="s">
        <v>240</v>
      </c>
      <c r="C92" s="495"/>
      <c r="D92" s="495"/>
      <c r="E92" s="495"/>
      <c r="F92" s="495"/>
      <c r="G92" s="495"/>
      <c r="H92" s="495"/>
      <c r="I92" s="495"/>
      <c r="J92" s="496"/>
      <c r="K92" s="454"/>
    </row>
    <row r="93" spans="1:11" s="453" customFormat="1" ht="15.75" customHeight="1" thickBot="1">
      <c r="A93" s="429" t="s">
        <v>44</v>
      </c>
      <c r="B93" s="494" t="s">
        <v>241</v>
      </c>
      <c r="C93" s="495"/>
      <c r="D93" s="495"/>
      <c r="E93" s="495"/>
      <c r="F93" s="495"/>
      <c r="G93" s="495"/>
      <c r="H93" s="495"/>
      <c r="I93" s="495"/>
      <c r="J93" s="496"/>
      <c r="K93" s="454"/>
    </row>
    <row r="94" spans="1:11" s="453" customFormat="1" ht="15.75" customHeight="1" thickBot="1">
      <c r="A94" s="429" t="s">
        <v>242</v>
      </c>
      <c r="B94" s="494" t="s">
        <v>39</v>
      </c>
      <c r="C94" s="495"/>
      <c r="D94" s="495"/>
      <c r="E94" s="495"/>
      <c r="F94" s="495"/>
      <c r="G94" s="495"/>
      <c r="H94" s="495"/>
      <c r="I94" s="495"/>
      <c r="J94" s="496"/>
      <c r="K94" s="454"/>
    </row>
    <row r="95" spans="1:11" s="453" customFormat="1" ht="15.75" customHeight="1" thickBot="1">
      <c r="A95" s="581" t="s">
        <v>243</v>
      </c>
      <c r="B95" s="582"/>
      <c r="C95" s="582"/>
      <c r="D95" s="582"/>
      <c r="E95" s="582"/>
      <c r="F95" s="582"/>
      <c r="G95" s="582"/>
      <c r="H95" s="583"/>
      <c r="I95" s="584" t="s">
        <v>24</v>
      </c>
      <c r="J95" s="585"/>
      <c r="K95" s="443">
        <v>0</v>
      </c>
    </row>
    <row r="96" spans="1:11" ht="15.75" customHeight="1" thickBot="1">
      <c r="A96" s="497" t="s">
        <v>244</v>
      </c>
      <c r="B96" s="498"/>
      <c r="C96" s="498"/>
      <c r="D96" s="498"/>
      <c r="E96" s="498"/>
      <c r="F96" s="498"/>
      <c r="G96" s="498"/>
      <c r="H96" s="498"/>
      <c r="I96" s="498"/>
      <c r="J96" s="397"/>
      <c r="K96" s="441">
        <v>0</v>
      </c>
    </row>
    <row r="97" spans="1:11" ht="15.75" thickBot="1">
      <c r="A97" s="386" t="s">
        <v>124</v>
      </c>
      <c r="B97" s="2"/>
      <c r="C97" s="2"/>
      <c r="D97" s="2"/>
      <c r="E97" s="2"/>
      <c r="F97" s="2"/>
      <c r="G97" s="2"/>
      <c r="H97" s="2"/>
      <c r="I97" s="2"/>
      <c r="J97" s="167"/>
      <c r="K97" s="146"/>
    </row>
    <row r="98" spans="1:11" ht="15.75" hidden="1" thickBot="1">
      <c r="A98" s="368" t="s">
        <v>124</v>
      </c>
      <c r="B98" s="2"/>
      <c r="C98" s="2"/>
      <c r="D98" s="2"/>
      <c r="E98" s="2"/>
      <c r="F98" s="2"/>
      <c r="G98" s="2"/>
      <c r="H98" s="2"/>
      <c r="I98" s="2"/>
      <c r="J98" s="167"/>
      <c r="K98" s="146"/>
    </row>
    <row r="99" spans="1:11" ht="15.75" thickBot="1">
      <c r="A99" s="186">
        <v>5</v>
      </c>
      <c r="B99" s="243" t="s">
        <v>97</v>
      </c>
      <c r="C99" s="244"/>
      <c r="D99" s="244"/>
      <c r="E99" s="244"/>
      <c r="F99" s="244"/>
      <c r="G99" s="244"/>
      <c r="H99" s="244"/>
      <c r="I99" s="244"/>
      <c r="J99" s="245"/>
      <c r="K99" s="246" t="s">
        <v>49</v>
      </c>
    </row>
    <row r="100" spans="1:11" s="16" customFormat="1" ht="15">
      <c r="A100" s="75" t="s">
        <v>0</v>
      </c>
      <c r="B100" s="71" t="s">
        <v>133</v>
      </c>
      <c r="C100" s="59"/>
      <c r="D100" s="59"/>
      <c r="E100" s="59"/>
      <c r="F100" s="59"/>
      <c r="G100" s="59"/>
      <c r="H100" s="60"/>
      <c r="I100" s="61"/>
      <c r="J100" s="58"/>
      <c r="K100" s="76" t="e">
        <f>K86</f>
        <v>#REF!</v>
      </c>
    </row>
    <row r="101" spans="1:11" s="16" customFormat="1" ht="15">
      <c r="A101" s="20"/>
      <c r="B101" s="26"/>
      <c r="C101" s="21"/>
      <c r="D101" s="21"/>
      <c r="E101" s="21"/>
      <c r="F101" s="21"/>
      <c r="G101" s="21"/>
      <c r="H101" s="40"/>
      <c r="I101" s="56"/>
      <c r="J101" s="57">
        <v>0.02</v>
      </c>
      <c r="K101" s="25" t="e">
        <f>K100*J101</f>
        <v>#REF!</v>
      </c>
    </row>
    <row r="102" spans="1:12" s="16" customFormat="1" ht="15">
      <c r="A102" s="77"/>
      <c r="B102" s="31"/>
      <c r="C102" s="32"/>
      <c r="D102" s="32"/>
      <c r="E102" s="32"/>
      <c r="F102" s="32"/>
      <c r="G102" s="32"/>
      <c r="H102" s="33"/>
      <c r="I102" s="62"/>
      <c r="J102" s="63"/>
      <c r="K102" s="34" t="e">
        <f>K100+K101</f>
        <v>#REF!</v>
      </c>
      <c r="L102" s="46"/>
    </row>
    <row r="103" spans="1:11" s="16" customFormat="1" ht="15">
      <c r="A103" s="75" t="s">
        <v>1</v>
      </c>
      <c r="B103" s="71" t="s">
        <v>107</v>
      </c>
      <c r="C103" s="59"/>
      <c r="D103" s="59"/>
      <c r="E103" s="59"/>
      <c r="F103" s="59"/>
      <c r="G103" s="59"/>
      <c r="H103" s="60"/>
      <c r="I103" s="64"/>
      <c r="J103" s="65"/>
      <c r="K103" s="78"/>
    </row>
    <row r="104" spans="1:11" s="16" customFormat="1" ht="15">
      <c r="A104" s="20"/>
      <c r="B104" s="26"/>
      <c r="C104" s="21"/>
      <c r="D104" s="21"/>
      <c r="E104" s="21"/>
      <c r="F104" s="21"/>
      <c r="G104" s="21"/>
      <c r="H104" s="40"/>
      <c r="I104" s="22"/>
      <c r="J104" s="38">
        <v>0.02</v>
      </c>
      <c r="K104" s="25" t="e">
        <f>K102*J104</f>
        <v>#REF!</v>
      </c>
    </row>
    <row r="105" spans="1:12" s="16" customFormat="1" ht="15">
      <c r="A105" s="77"/>
      <c r="B105" s="31"/>
      <c r="C105" s="32"/>
      <c r="D105" s="32"/>
      <c r="E105" s="32"/>
      <c r="F105" s="32"/>
      <c r="G105" s="32"/>
      <c r="H105" s="33"/>
      <c r="I105" s="66"/>
      <c r="J105" s="67"/>
      <c r="K105" s="34" t="e">
        <f>K102+K104</f>
        <v>#REF!</v>
      </c>
      <c r="L105" s="48"/>
    </row>
    <row r="106" spans="1:12" s="16" customFormat="1" ht="15">
      <c r="A106" s="75" t="s">
        <v>2</v>
      </c>
      <c r="B106" s="71" t="s">
        <v>108</v>
      </c>
      <c r="C106" s="59"/>
      <c r="D106" s="59"/>
      <c r="E106" s="59"/>
      <c r="F106" s="59"/>
      <c r="G106" s="59"/>
      <c r="H106" s="59"/>
      <c r="I106" s="69"/>
      <c r="J106" s="70"/>
      <c r="K106" s="39"/>
      <c r="L106" s="48"/>
    </row>
    <row r="107" spans="1:11" s="16" customFormat="1" ht="15">
      <c r="A107" s="23"/>
      <c r="B107" s="8" t="s">
        <v>105</v>
      </c>
      <c r="C107" s="18"/>
      <c r="D107" s="18"/>
      <c r="E107" s="18"/>
      <c r="F107" s="18"/>
      <c r="G107" s="18"/>
      <c r="H107" s="18"/>
      <c r="I107" s="19"/>
      <c r="J107" s="45"/>
      <c r="K107" s="25"/>
    </row>
    <row r="108" spans="1:11" s="16" customFormat="1" ht="15">
      <c r="A108" s="35"/>
      <c r="B108" s="72" t="s">
        <v>34</v>
      </c>
      <c r="I108" s="22"/>
      <c r="J108" s="68">
        <v>0.05</v>
      </c>
      <c r="K108" s="29" t="e">
        <f>J108*K114</f>
        <v>#REF!</v>
      </c>
    </row>
    <row r="109" spans="1:11" s="16" customFormat="1" ht="15">
      <c r="A109" s="27"/>
      <c r="B109" s="42"/>
      <c r="C109" s="24"/>
      <c r="D109" s="24"/>
      <c r="E109" s="24"/>
      <c r="F109" s="24"/>
      <c r="G109" s="24"/>
      <c r="H109" s="24"/>
      <c r="I109" s="79"/>
      <c r="J109" s="41"/>
      <c r="K109" s="25"/>
    </row>
    <row r="110" spans="1:11" s="16" customFormat="1" ht="15">
      <c r="A110" s="17"/>
      <c r="B110" s="43" t="s">
        <v>100</v>
      </c>
      <c r="C110" s="18"/>
      <c r="D110" s="18"/>
      <c r="E110" s="18"/>
      <c r="F110" s="18"/>
      <c r="G110" s="18"/>
      <c r="H110" s="18"/>
      <c r="I110" s="79"/>
      <c r="J110" s="49"/>
      <c r="K110" s="25"/>
    </row>
    <row r="111" spans="1:11" s="16" customFormat="1" ht="15">
      <c r="A111" s="27"/>
      <c r="B111" s="73" t="s">
        <v>33</v>
      </c>
      <c r="C111" s="24"/>
      <c r="D111" s="24"/>
      <c r="E111" s="24"/>
      <c r="F111" s="24"/>
      <c r="G111" s="24"/>
      <c r="H111" s="18"/>
      <c r="I111" s="18"/>
      <c r="J111" s="28">
        <v>0.03</v>
      </c>
      <c r="K111" s="29" t="e">
        <f>J111*K114</f>
        <v>#REF!</v>
      </c>
    </row>
    <row r="112" spans="1:11" s="16" customFormat="1" ht="15.75" customHeight="1">
      <c r="A112" s="23"/>
      <c r="B112" s="74" t="s">
        <v>32</v>
      </c>
      <c r="C112" s="18"/>
      <c r="D112" s="18"/>
      <c r="E112" s="18"/>
      <c r="F112" s="18"/>
      <c r="G112" s="18"/>
      <c r="H112" s="18"/>
      <c r="I112" s="18"/>
      <c r="J112" s="47">
        <v>0.0065</v>
      </c>
      <c r="K112" s="25" t="e">
        <f>K114*J112</f>
        <v>#REF!</v>
      </c>
    </row>
    <row r="113" spans="1:12" s="16" customFormat="1" ht="15.75" customHeight="1">
      <c r="A113" s="30"/>
      <c r="B113" s="52"/>
      <c r="C113" s="32"/>
      <c r="D113" s="32"/>
      <c r="E113" s="32"/>
      <c r="F113" s="32"/>
      <c r="G113" s="247"/>
      <c r="H113" s="53" t="s">
        <v>106</v>
      </c>
      <c r="I113" s="53"/>
      <c r="J113" s="54">
        <f>J108+J111+J112</f>
        <v>0.08650000000000001</v>
      </c>
      <c r="K113" s="55" t="e">
        <f>K108+K111+K112</f>
        <v>#REF!</v>
      </c>
      <c r="L113" s="46"/>
    </row>
    <row r="114" spans="1:12" s="16" customFormat="1" ht="15.75" thickBot="1">
      <c r="A114" s="36"/>
      <c r="B114" s="37"/>
      <c r="C114" s="37"/>
      <c r="D114" s="37"/>
      <c r="E114" s="37"/>
      <c r="F114" s="37"/>
      <c r="G114" s="37"/>
      <c r="H114" s="37" t="s">
        <v>98</v>
      </c>
      <c r="I114" s="37"/>
      <c r="J114" s="302">
        <f>100%-J113</f>
        <v>0.9135</v>
      </c>
      <c r="K114" s="51" t="e">
        <f>K105/J114</f>
        <v>#REF!</v>
      </c>
      <c r="L114" s="44"/>
    </row>
    <row r="115" spans="1:11" ht="15">
      <c r="A115" s="248"/>
      <c r="B115" s="249" t="s">
        <v>72</v>
      </c>
      <c r="C115" s="250"/>
      <c r="D115" s="250"/>
      <c r="E115" s="250"/>
      <c r="F115" s="250"/>
      <c r="G115" s="250"/>
      <c r="H115" s="250"/>
      <c r="I115" s="251"/>
      <c r="J115" s="252"/>
      <c r="K115" s="253" t="s">
        <v>49</v>
      </c>
    </row>
    <row r="116" spans="1:11" ht="15">
      <c r="A116" s="254" t="s">
        <v>0</v>
      </c>
      <c r="B116" s="169" t="s">
        <v>87</v>
      </c>
      <c r="C116" s="106"/>
      <c r="D116" s="106"/>
      <c r="E116" s="106"/>
      <c r="F116" s="106"/>
      <c r="G116" s="106"/>
      <c r="H116" s="255"/>
      <c r="I116" s="107"/>
      <c r="J116" s="256"/>
      <c r="K116" s="181">
        <f>K29</f>
        <v>1866.99</v>
      </c>
    </row>
    <row r="117" spans="1:11" ht="15">
      <c r="A117" s="118" t="s">
        <v>1</v>
      </c>
      <c r="B117" s="3" t="s">
        <v>73</v>
      </c>
      <c r="C117" s="100"/>
      <c r="D117" s="100"/>
      <c r="E117" s="100"/>
      <c r="F117" s="100"/>
      <c r="G117" s="100"/>
      <c r="H117" s="257"/>
      <c r="I117" s="101"/>
      <c r="J117" s="258"/>
      <c r="K117" s="152">
        <f>K37</f>
        <v>374.09659999999997</v>
      </c>
    </row>
    <row r="118" spans="1:11" ht="15">
      <c r="A118" s="118" t="s">
        <v>2</v>
      </c>
      <c r="B118" s="3" t="s">
        <v>88</v>
      </c>
      <c r="C118" s="100"/>
      <c r="D118" s="100"/>
      <c r="E118" s="100"/>
      <c r="F118" s="100"/>
      <c r="G118" s="100"/>
      <c r="H118" s="100"/>
      <c r="I118" s="101"/>
      <c r="J118" s="259"/>
      <c r="K118" s="152" t="e">
        <f>K44</f>
        <v>#REF!</v>
      </c>
    </row>
    <row r="119" spans="1:11" ht="15">
      <c r="A119" s="118" t="s">
        <v>3</v>
      </c>
      <c r="B119" s="9" t="s">
        <v>74</v>
      </c>
      <c r="I119" s="260"/>
      <c r="J119" s="261" t="e">
        <f>J55+#REF!+J65+J73+J84</f>
        <v>#REF!</v>
      </c>
      <c r="K119" s="262" t="e">
        <f>K85</f>
        <v>#REF!</v>
      </c>
    </row>
    <row r="120" spans="1:11" ht="15">
      <c r="A120" s="263"/>
      <c r="B120" s="227"/>
      <c r="C120" s="371"/>
      <c r="D120" s="227" t="s">
        <v>75</v>
      </c>
      <c r="E120" s="371"/>
      <c r="F120" s="371"/>
      <c r="G120" s="371"/>
      <c r="H120" s="371"/>
      <c r="I120" s="228"/>
      <c r="J120" s="264"/>
      <c r="K120" s="265" t="e">
        <f>SUM(K116:K119)</f>
        <v>#REF!</v>
      </c>
    </row>
    <row r="121" spans="1:12" ht="15.75" thickBot="1">
      <c r="A121" s="124" t="s">
        <v>4</v>
      </c>
      <c r="B121" s="266" t="s">
        <v>96</v>
      </c>
      <c r="C121" s="86"/>
      <c r="D121" s="86"/>
      <c r="E121" s="86"/>
      <c r="F121" s="86"/>
      <c r="G121" s="86"/>
      <c r="H121" s="86"/>
      <c r="I121" s="267"/>
      <c r="J121" s="268">
        <f>J113+J104+J101</f>
        <v>0.1265</v>
      </c>
      <c r="K121" s="269" t="e">
        <f>K113+K104+K101</f>
        <v>#REF!</v>
      </c>
      <c r="L121" s="270"/>
    </row>
    <row r="122" spans="1:12" ht="15.75" thickBot="1">
      <c r="A122" s="271"/>
      <c r="B122" s="272"/>
      <c r="C122" s="244"/>
      <c r="D122" s="273" t="s">
        <v>76</v>
      </c>
      <c r="E122" s="244"/>
      <c r="F122" s="244"/>
      <c r="G122" s="244"/>
      <c r="H122" s="244"/>
      <c r="I122" s="274"/>
      <c r="J122" s="275"/>
      <c r="K122" s="276" t="e">
        <f>K120+K121</f>
        <v>#REF!</v>
      </c>
      <c r="L122" s="277"/>
    </row>
    <row r="123" spans="1:12" ht="15.75" thickBot="1">
      <c r="A123" s="528" t="s">
        <v>125</v>
      </c>
      <c r="B123" s="529"/>
      <c r="C123" s="529"/>
      <c r="D123" s="529"/>
      <c r="E123" s="529"/>
      <c r="F123" s="529"/>
      <c r="G123" s="529"/>
      <c r="H123" s="529"/>
      <c r="I123" s="530"/>
      <c r="J123" s="278"/>
      <c r="K123" s="279"/>
      <c r="L123" s="7"/>
    </row>
    <row r="124" spans="1:12" ht="15.75" thickBot="1">
      <c r="A124" s="187"/>
      <c r="B124" s="187" t="s">
        <v>77</v>
      </c>
      <c r="C124" s="188"/>
      <c r="D124" s="188"/>
      <c r="E124" s="188"/>
      <c r="F124" s="188"/>
      <c r="G124" s="188"/>
      <c r="H124" s="280"/>
      <c r="I124" s="281" t="s">
        <v>49</v>
      </c>
      <c r="K124" s="10"/>
      <c r="L124" s="7"/>
    </row>
    <row r="125" spans="1:12" ht="15">
      <c r="A125" s="118" t="s">
        <v>0</v>
      </c>
      <c r="B125" s="263" t="s">
        <v>53</v>
      </c>
      <c r="C125" s="100"/>
      <c r="D125" s="100"/>
      <c r="E125" s="100"/>
      <c r="F125" s="100"/>
      <c r="G125" s="100"/>
      <c r="H125" s="282"/>
      <c r="I125" s="283" t="e">
        <f>K122</f>
        <v>#REF!</v>
      </c>
      <c r="K125" s="10"/>
      <c r="L125" s="7"/>
    </row>
    <row r="126" spans="1:12" ht="15">
      <c r="A126" s="118" t="s">
        <v>1</v>
      </c>
      <c r="B126" s="263" t="s">
        <v>206</v>
      </c>
      <c r="C126" s="100"/>
      <c r="D126" s="100"/>
      <c r="E126" s="100"/>
      <c r="F126" s="100"/>
      <c r="G126" s="100"/>
      <c r="H126" s="282">
        <v>1</v>
      </c>
      <c r="I126" s="283" t="e">
        <f>I125*H126</f>
        <v>#REF!</v>
      </c>
      <c r="J126" s="361"/>
      <c r="K126" s="10"/>
      <c r="L126" s="7"/>
    </row>
    <row r="127" spans="1:12" ht="15">
      <c r="A127" s="362" t="s">
        <v>2</v>
      </c>
      <c r="B127" s="363" t="s">
        <v>207</v>
      </c>
      <c r="C127" s="358"/>
      <c r="D127" s="358"/>
      <c r="E127" s="358"/>
      <c r="F127" s="358"/>
      <c r="G127" s="358"/>
      <c r="H127" s="364">
        <v>2</v>
      </c>
      <c r="I127" s="365" t="e">
        <f>I126*H127</f>
        <v>#REF!</v>
      </c>
      <c r="J127" s="361"/>
      <c r="K127" s="10"/>
      <c r="L127" s="7"/>
    </row>
    <row r="128" spans="1:12" ht="15.75" thickBot="1">
      <c r="A128" s="284" t="s">
        <v>3</v>
      </c>
      <c r="B128" s="85" t="s">
        <v>28</v>
      </c>
      <c r="C128" s="86"/>
      <c r="D128" s="86"/>
      <c r="E128" s="86"/>
      <c r="F128" s="86"/>
      <c r="G128" s="86"/>
      <c r="H128" s="285">
        <v>12</v>
      </c>
      <c r="I128" s="286" t="e">
        <f>I$127*$H128</f>
        <v>#REF!</v>
      </c>
      <c r="K128" s="279"/>
      <c r="L128" s="7"/>
    </row>
    <row r="129" spans="1:12" ht="15.75" thickBot="1">
      <c r="A129" s="287"/>
      <c r="J129" s="200"/>
      <c r="K129" s="279"/>
      <c r="L129" s="7"/>
    </row>
    <row r="130" spans="1:12" ht="15.75" thickBot="1">
      <c r="A130" s="90" t="s">
        <v>132</v>
      </c>
      <c r="B130" s="2"/>
      <c r="C130" s="2"/>
      <c r="D130" s="2"/>
      <c r="E130" s="2"/>
      <c r="F130" s="2"/>
      <c r="G130" s="2"/>
      <c r="H130" s="288">
        <v>0.05</v>
      </c>
      <c r="I130" s="276" t="e">
        <f>I128*$H$130</f>
        <v>#REF!</v>
      </c>
      <c r="K130" s="10"/>
      <c r="L130" s="7"/>
    </row>
    <row r="131" spans="1:12" ht="15.75" thickBot="1">
      <c r="A131" s="287"/>
      <c r="K131" s="10"/>
      <c r="L131" s="7"/>
    </row>
    <row r="132" spans="1:12" ht="15.75" thickBot="1">
      <c r="A132" s="287"/>
      <c r="B132" s="531" t="s">
        <v>126</v>
      </c>
      <c r="C132" s="532"/>
      <c r="D132" s="532"/>
      <c r="E132" s="532"/>
      <c r="F132" s="532"/>
      <c r="G132" s="532"/>
      <c r="H132" s="532"/>
      <c r="I132" s="532"/>
      <c r="J132" s="533"/>
      <c r="K132" s="10"/>
      <c r="L132" s="7"/>
    </row>
    <row r="133" spans="1:12" ht="15">
      <c r="A133" s="287"/>
      <c r="B133" s="289" t="s">
        <v>127</v>
      </c>
      <c r="C133" s="290"/>
      <c r="D133" s="290"/>
      <c r="E133" s="291"/>
      <c r="G133" s="519" t="s">
        <v>128</v>
      </c>
      <c r="H133" s="520"/>
      <c r="I133" s="520"/>
      <c r="J133" s="521"/>
      <c r="K133" s="10"/>
      <c r="L133" s="7"/>
    </row>
    <row r="134" spans="1:12" ht="15">
      <c r="A134" s="287"/>
      <c r="B134" s="99" t="s">
        <v>11</v>
      </c>
      <c r="C134" s="11" t="s">
        <v>29</v>
      </c>
      <c r="D134" s="11" t="s">
        <v>22</v>
      </c>
      <c r="E134" s="11" t="s">
        <v>24</v>
      </c>
      <c r="G134" s="11" t="s">
        <v>11</v>
      </c>
      <c r="H134" s="11" t="s">
        <v>21</v>
      </c>
      <c r="I134" s="11" t="s">
        <v>22</v>
      </c>
      <c r="J134" s="292" t="s">
        <v>23</v>
      </c>
      <c r="K134" s="10"/>
      <c r="L134" s="7"/>
    </row>
    <row r="135" spans="1:12" ht="15">
      <c r="A135" s="287"/>
      <c r="B135" s="293">
        <v>3.7</v>
      </c>
      <c r="C135" s="11">
        <v>2</v>
      </c>
      <c r="D135" s="11">
        <v>22</v>
      </c>
      <c r="E135" s="12">
        <f>B135*C135*D135</f>
        <v>162.8</v>
      </c>
      <c r="G135" s="383">
        <v>15.26</v>
      </c>
      <c r="H135" s="11">
        <v>22</v>
      </c>
      <c r="I135" s="11">
        <v>22</v>
      </c>
      <c r="J135" s="13">
        <f>G135*22</f>
        <v>335.71999999999997</v>
      </c>
      <c r="K135" s="10"/>
      <c r="L135" s="7"/>
    </row>
    <row r="136" spans="1:11" ht="15">
      <c r="A136" s="287"/>
      <c r="B136" s="287"/>
      <c r="E136" s="260"/>
      <c r="G136" s="9"/>
      <c r="J136" s="10"/>
      <c r="K136" s="10"/>
    </row>
    <row r="137" spans="1:11" ht="15">
      <c r="A137" s="287"/>
      <c r="B137" s="99" t="s">
        <v>45</v>
      </c>
      <c r="C137" s="11" t="s">
        <v>10</v>
      </c>
      <c r="D137" s="11" t="s">
        <v>24</v>
      </c>
      <c r="E137" s="260"/>
      <c r="G137" s="11" t="s">
        <v>24</v>
      </c>
      <c r="H137" s="11"/>
      <c r="I137" s="11" t="s">
        <v>24</v>
      </c>
      <c r="J137" s="10"/>
      <c r="K137" s="10"/>
    </row>
    <row r="138" spans="1:11" ht="15">
      <c r="A138" s="287"/>
      <c r="B138" s="294">
        <f>K23</f>
        <v>1866.99</v>
      </c>
      <c r="C138" s="11">
        <v>6</v>
      </c>
      <c r="D138" s="12">
        <f>B138*C138/100</f>
        <v>112.0194</v>
      </c>
      <c r="E138" s="260"/>
      <c r="G138" s="12">
        <f>J135</f>
        <v>335.71999999999997</v>
      </c>
      <c r="H138" s="295">
        <v>0.2</v>
      </c>
      <c r="I138" s="12">
        <f>G138*H138</f>
        <v>67.14399999999999</v>
      </c>
      <c r="J138" s="10"/>
      <c r="K138" s="10"/>
    </row>
    <row r="139" spans="1:11" ht="15">
      <c r="A139" s="287"/>
      <c r="B139" s="287"/>
      <c r="E139" s="260"/>
      <c r="F139" s="1" t="s">
        <v>196</v>
      </c>
      <c r="G139" s="9"/>
      <c r="J139" s="10"/>
      <c r="K139" s="10"/>
    </row>
    <row r="140" spans="1:11" ht="15.75" thickBot="1">
      <c r="A140" s="287"/>
      <c r="B140" s="296" t="s">
        <v>30</v>
      </c>
      <c r="C140" s="297"/>
      <c r="D140" s="298"/>
      <c r="E140" s="260"/>
      <c r="G140" s="299" t="s">
        <v>25</v>
      </c>
      <c r="H140" s="11"/>
      <c r="I140" s="50"/>
      <c r="J140" s="10"/>
      <c r="K140" s="10"/>
    </row>
    <row r="141" spans="1:11" ht="15.75" thickBot="1">
      <c r="A141" s="287"/>
      <c r="B141" s="294">
        <f>E135</f>
        <v>162.8</v>
      </c>
      <c r="C141" s="300">
        <f>D138</f>
        <v>112.0194</v>
      </c>
      <c r="D141" s="14">
        <f>B141-C141</f>
        <v>50.78060000000001</v>
      </c>
      <c r="E141" s="107"/>
      <c r="G141" s="12">
        <f>J135</f>
        <v>335.71999999999997</v>
      </c>
      <c r="H141" s="15">
        <f>I138</f>
        <v>67.14399999999999</v>
      </c>
      <c r="I141" s="14">
        <f>G141-H141</f>
        <v>268.57599999999996</v>
      </c>
      <c r="J141" s="4"/>
      <c r="K141" s="10"/>
    </row>
    <row r="142" spans="1:11" ht="15.75" thickBot="1">
      <c r="A142" s="287"/>
      <c r="B142" s="85"/>
      <c r="C142" s="86"/>
      <c r="D142" s="86"/>
      <c r="E142" s="86"/>
      <c r="F142" s="86"/>
      <c r="G142" s="86"/>
      <c r="H142" s="86"/>
      <c r="I142" s="86"/>
      <c r="J142" s="89"/>
      <c r="K142" s="10"/>
    </row>
    <row r="143" spans="1:11" ht="15">
      <c r="A143" s="287"/>
      <c r="B143" s="1">
        <v>3.7</v>
      </c>
      <c r="G143" s="456">
        <v>15.26</v>
      </c>
      <c r="K143" s="10"/>
    </row>
    <row r="144" spans="1:14" ht="15" hidden="1">
      <c r="A144" s="503" t="s">
        <v>129</v>
      </c>
      <c r="B144" s="504"/>
      <c r="C144" s="504"/>
      <c r="D144" s="504"/>
      <c r="E144" s="504"/>
      <c r="F144" s="504"/>
      <c r="G144" s="7"/>
      <c r="H144" s="7"/>
      <c r="I144" s="7"/>
      <c r="J144" s="7"/>
      <c r="K144" s="309"/>
      <c r="L144" s="7"/>
      <c r="M144" s="7"/>
      <c r="N144" s="7"/>
    </row>
    <row r="145" spans="1:14" ht="51" hidden="1">
      <c r="A145" s="505" t="s">
        <v>103</v>
      </c>
      <c r="B145" s="506"/>
      <c r="C145" s="506"/>
      <c r="D145" s="367" t="s">
        <v>199</v>
      </c>
      <c r="E145" s="308" t="s">
        <v>136</v>
      </c>
      <c r="F145" s="308" t="s">
        <v>135</v>
      </c>
      <c r="H145" s="7"/>
      <c r="I145" s="7"/>
      <c r="J145" s="7"/>
      <c r="K145" s="309"/>
      <c r="L145" s="7"/>
      <c r="M145" s="7"/>
      <c r="N145" s="7"/>
    </row>
    <row r="146" spans="1:14" ht="30.75" customHeight="1" hidden="1">
      <c r="A146" s="507" t="s">
        <v>198</v>
      </c>
      <c r="B146" s="508"/>
      <c r="C146" s="508"/>
      <c r="D146" s="326">
        <v>4</v>
      </c>
      <c r="E146" s="303">
        <v>35</v>
      </c>
      <c r="F146" s="303">
        <f aca="true" t="shared" si="1" ref="F146:F151">D146*E146</f>
        <v>140</v>
      </c>
      <c r="H146" s="7"/>
      <c r="I146" s="7"/>
      <c r="J146" s="7"/>
      <c r="K146" s="309"/>
      <c r="L146" s="7"/>
      <c r="M146" s="7"/>
      <c r="N146" s="7"/>
    </row>
    <row r="147" spans="1:14" ht="43.5" customHeight="1" hidden="1">
      <c r="A147" s="509" t="s">
        <v>201</v>
      </c>
      <c r="B147" s="510"/>
      <c r="C147" s="511"/>
      <c r="D147" s="337">
        <v>2</v>
      </c>
      <c r="E147" s="304">
        <v>37</v>
      </c>
      <c r="F147" s="304">
        <f t="shared" si="1"/>
        <v>74</v>
      </c>
      <c r="H147" s="7"/>
      <c r="I147" s="7"/>
      <c r="J147" s="7"/>
      <c r="K147" s="309"/>
      <c r="L147" s="7"/>
      <c r="M147" s="7"/>
      <c r="N147" s="7"/>
    </row>
    <row r="148" spans="1:14" ht="15" hidden="1">
      <c r="A148" s="512" t="s">
        <v>202</v>
      </c>
      <c r="B148" s="513"/>
      <c r="C148" s="513"/>
      <c r="D148" s="337">
        <v>2</v>
      </c>
      <c r="E148" s="305">
        <v>31</v>
      </c>
      <c r="F148" s="305">
        <f t="shared" si="1"/>
        <v>62</v>
      </c>
      <c r="H148" s="7"/>
      <c r="I148" s="7"/>
      <c r="J148" s="7"/>
      <c r="K148" s="309"/>
      <c r="L148" s="7"/>
      <c r="M148" s="7"/>
      <c r="N148" s="7"/>
    </row>
    <row r="149" spans="1:14" ht="30" customHeight="1" hidden="1">
      <c r="A149" s="514" t="s">
        <v>203</v>
      </c>
      <c r="B149" s="515"/>
      <c r="C149" s="515"/>
      <c r="D149" s="337">
        <v>1</v>
      </c>
      <c r="E149" s="304">
        <v>35</v>
      </c>
      <c r="F149" s="306">
        <f t="shared" si="1"/>
        <v>35</v>
      </c>
      <c r="H149" s="7"/>
      <c r="I149" s="7"/>
      <c r="J149" s="7"/>
      <c r="K149" s="309"/>
      <c r="L149" s="7"/>
      <c r="M149" s="7"/>
      <c r="N149" s="7"/>
    </row>
    <row r="150" spans="1:14" ht="15" hidden="1">
      <c r="A150" s="516" t="s">
        <v>204</v>
      </c>
      <c r="B150" s="517"/>
      <c r="C150" s="517"/>
      <c r="D150" s="327">
        <v>2</v>
      </c>
      <c r="E150" s="304">
        <v>65</v>
      </c>
      <c r="F150" s="304">
        <f t="shared" si="1"/>
        <v>130</v>
      </c>
      <c r="H150" s="7"/>
      <c r="I150" s="7"/>
      <c r="J150" s="7"/>
      <c r="K150" s="309"/>
      <c r="L150" s="7"/>
      <c r="M150" s="7"/>
      <c r="N150" s="7"/>
    </row>
    <row r="151" spans="1:14" ht="15" hidden="1">
      <c r="A151" s="516" t="s">
        <v>205</v>
      </c>
      <c r="B151" s="517"/>
      <c r="C151" s="517"/>
      <c r="D151" s="327">
        <v>1</v>
      </c>
      <c r="E151" s="304">
        <v>60</v>
      </c>
      <c r="F151" s="304">
        <f t="shared" si="1"/>
        <v>60</v>
      </c>
      <c r="H151" s="7"/>
      <c r="I151" s="7"/>
      <c r="J151" s="7"/>
      <c r="K151" s="309"/>
      <c r="L151" s="7"/>
      <c r="M151" s="7"/>
      <c r="N151" s="7"/>
    </row>
    <row r="152" spans="1:14" ht="15" customHeight="1" hidden="1">
      <c r="A152" s="499" t="s">
        <v>200</v>
      </c>
      <c r="B152" s="500"/>
      <c r="C152" s="500"/>
      <c r="D152" s="500"/>
      <c r="E152" s="301">
        <v>20</v>
      </c>
      <c r="F152" s="304">
        <f>F146+F147+F148+F150+F151+F149</f>
        <v>501</v>
      </c>
      <c r="H152" s="7"/>
      <c r="I152" s="7"/>
      <c r="J152" s="7"/>
      <c r="K152" s="309"/>
      <c r="L152" s="7"/>
      <c r="M152" s="7"/>
      <c r="N152" s="7"/>
    </row>
    <row r="153" spans="1:11" ht="15" customHeight="1" hidden="1">
      <c r="A153" s="501" t="s">
        <v>102</v>
      </c>
      <c r="B153" s="502"/>
      <c r="C153" s="502"/>
      <c r="D153" s="502"/>
      <c r="E153" s="307"/>
      <c r="F153" s="304">
        <f>F152/E152</f>
        <v>25.05</v>
      </c>
      <c r="K153" s="10"/>
    </row>
    <row r="154" spans="1:11" ht="15.75" thickBot="1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9"/>
    </row>
    <row r="155" spans="1:11" ht="15" hidden="1">
      <c r="A155" s="287"/>
      <c r="K155" s="10"/>
    </row>
    <row r="156" spans="1:16" ht="15" hidden="1">
      <c r="A156" s="575" t="s">
        <v>144</v>
      </c>
      <c r="B156" s="576"/>
      <c r="C156" s="576"/>
      <c r="D156" s="576"/>
      <c r="E156" s="576"/>
      <c r="F156" s="576"/>
      <c r="G156" s="576"/>
      <c r="H156" s="576"/>
      <c r="I156" s="576"/>
      <c r="J156" s="576"/>
      <c r="K156" s="309"/>
      <c r="L156" s="7"/>
      <c r="M156" s="7"/>
      <c r="N156" s="7"/>
      <c r="O156" s="7"/>
      <c r="P156" s="7"/>
    </row>
    <row r="157" spans="1:11" s="123" customFormat="1" ht="45" hidden="1">
      <c r="A157" s="579" t="s">
        <v>139</v>
      </c>
      <c r="B157" s="580"/>
      <c r="C157" s="316" t="s">
        <v>140</v>
      </c>
      <c r="D157" s="316" t="s">
        <v>138</v>
      </c>
      <c r="E157" s="316" t="s">
        <v>141</v>
      </c>
      <c r="F157" s="316" t="s">
        <v>145</v>
      </c>
      <c r="G157" s="316" t="s">
        <v>146</v>
      </c>
      <c r="H157" s="316" t="s">
        <v>142</v>
      </c>
      <c r="I157" s="316" t="s">
        <v>147</v>
      </c>
      <c r="J157" s="316" t="s">
        <v>143</v>
      </c>
      <c r="K157" s="322"/>
    </row>
    <row r="158" spans="1:11" s="123" customFormat="1" ht="15" hidden="1">
      <c r="A158" s="577">
        <v>1109</v>
      </c>
      <c r="B158" s="578"/>
      <c r="C158" s="317">
        <v>220</v>
      </c>
      <c r="D158" s="318">
        <f>A158/C158</f>
        <v>5.040909090909091</v>
      </c>
      <c r="E158" s="317">
        <v>30</v>
      </c>
      <c r="F158" s="318">
        <f>D158*E158</f>
        <v>151.22727272727272</v>
      </c>
      <c r="G158" s="317">
        <v>5</v>
      </c>
      <c r="H158" s="318">
        <f>F158/G158</f>
        <v>30.245454545454542</v>
      </c>
      <c r="I158" s="319">
        <f>365.25/12</f>
        <v>30.4375</v>
      </c>
      <c r="J158" s="318">
        <f>H158*I158</f>
        <v>920.5960227272726</v>
      </c>
      <c r="K158" s="322">
        <f>A158/220*150</f>
        <v>756.1363636363636</v>
      </c>
    </row>
    <row r="159" spans="1:11" s="123" customFormat="1" ht="15" hidden="1">
      <c r="A159" s="323"/>
      <c r="B159" s="315"/>
      <c r="D159" s="320"/>
      <c r="F159" s="320"/>
      <c r="H159" s="320"/>
      <c r="I159" s="321"/>
      <c r="J159" s="320"/>
      <c r="K159" s="322"/>
    </row>
    <row r="160" spans="1:11" ht="15" hidden="1">
      <c r="A160" s="575" t="s">
        <v>161</v>
      </c>
      <c r="B160" s="576"/>
      <c r="C160" s="576"/>
      <c r="D160" s="576"/>
      <c r="E160" s="576"/>
      <c r="F160" s="576"/>
      <c r="G160" s="576"/>
      <c r="H160" s="576"/>
      <c r="I160" s="576"/>
      <c r="J160" s="576"/>
      <c r="K160" s="10"/>
    </row>
    <row r="161" spans="1:11" s="123" customFormat="1" ht="45" hidden="1">
      <c r="A161" s="579" t="s">
        <v>149</v>
      </c>
      <c r="B161" s="580"/>
      <c r="C161" s="316" t="s">
        <v>140</v>
      </c>
      <c r="D161" s="316" t="s">
        <v>138</v>
      </c>
      <c r="E161" s="316" t="s">
        <v>141</v>
      </c>
      <c r="F161" s="316" t="s">
        <v>145</v>
      </c>
      <c r="G161" s="316" t="s">
        <v>146</v>
      </c>
      <c r="H161" s="316" t="s">
        <v>142</v>
      </c>
      <c r="I161" s="316" t="s">
        <v>147</v>
      </c>
      <c r="J161" s="317"/>
      <c r="K161" s="322"/>
    </row>
    <row r="162" spans="1:11" s="123" customFormat="1" ht="15" hidden="1">
      <c r="A162" s="577">
        <v>23.5</v>
      </c>
      <c r="B162" s="578"/>
      <c r="C162" s="317">
        <v>220</v>
      </c>
      <c r="D162" s="318">
        <f>A162/C162</f>
        <v>0.10681818181818181</v>
      </c>
      <c r="E162" s="317">
        <v>30</v>
      </c>
      <c r="F162" s="318">
        <f>D162*E162</f>
        <v>3.204545454545454</v>
      </c>
      <c r="G162" s="317">
        <v>5</v>
      </c>
      <c r="H162" s="318">
        <f>F162/G162</f>
        <v>0.6409090909090909</v>
      </c>
      <c r="I162" s="319">
        <f>I158:I158</f>
        <v>30.4375</v>
      </c>
      <c r="J162" s="318">
        <f>H162*I162</f>
        <v>19.507670454545455</v>
      </c>
      <c r="K162" s="322"/>
    </row>
    <row r="163" spans="1:11" ht="15.75" hidden="1" thickBot="1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9"/>
    </row>
  </sheetData>
  <sheetProtection/>
  <mergeCells count="58">
    <mergeCell ref="F68:I68"/>
    <mergeCell ref="F69:I69"/>
    <mergeCell ref="F70:I70"/>
    <mergeCell ref="G71:I71"/>
    <mergeCell ref="B72:I72"/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63:H63"/>
    <mergeCell ref="F67:I67"/>
    <mergeCell ref="D59:I59"/>
    <mergeCell ref="D78:I78"/>
    <mergeCell ref="E79:I79"/>
    <mergeCell ref="F80:I80"/>
    <mergeCell ref="G86:J86"/>
    <mergeCell ref="A123:I123"/>
    <mergeCell ref="B132:J132"/>
    <mergeCell ref="B92:J92"/>
    <mergeCell ref="B93:J93"/>
    <mergeCell ref="B94:J94"/>
    <mergeCell ref="A95:H95"/>
    <mergeCell ref="G133:J133"/>
    <mergeCell ref="A87:K87"/>
    <mergeCell ref="B88:J88"/>
    <mergeCell ref="B89:J89"/>
    <mergeCell ref="B90:J90"/>
    <mergeCell ref="A96:I96"/>
    <mergeCell ref="B91:J91"/>
    <mergeCell ref="I95:J95"/>
    <mergeCell ref="A144:F144"/>
    <mergeCell ref="A145:C145"/>
    <mergeCell ref="A146:C146"/>
    <mergeCell ref="A147:C147"/>
    <mergeCell ref="A148:C148"/>
    <mergeCell ref="A149:C149"/>
    <mergeCell ref="A158:B158"/>
    <mergeCell ref="A160:J160"/>
    <mergeCell ref="A161:B161"/>
    <mergeCell ref="A162:B162"/>
    <mergeCell ref="A150:C150"/>
    <mergeCell ref="A151:C151"/>
    <mergeCell ref="A152:D152"/>
    <mergeCell ref="A153:D153"/>
    <mergeCell ref="A156:J156"/>
    <mergeCell ref="A157:B157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B31" sqref="B31"/>
    </sheetView>
  </sheetViews>
  <sheetFormatPr defaultColWidth="9.33203125" defaultRowHeight="11.25"/>
  <cols>
    <col min="1" max="1" width="7.83203125" style="0" bestFit="1" customWidth="1"/>
    <col min="2" max="2" width="89.66015625" style="0" customWidth="1"/>
    <col min="3" max="3" width="29" style="0" customWidth="1"/>
  </cols>
  <sheetData>
    <row r="1" spans="1:3" ht="15" customHeight="1" thickBot="1">
      <c r="A1" s="605" t="s">
        <v>386</v>
      </c>
      <c r="B1" s="606"/>
      <c r="C1" s="607"/>
    </row>
    <row r="2" spans="1:3" ht="15" customHeight="1">
      <c r="A2" s="476"/>
      <c r="B2" s="479"/>
      <c r="C2" s="479"/>
    </row>
    <row r="3" spans="1:3" ht="15" customHeight="1" thickBot="1">
      <c r="A3" s="477" t="s">
        <v>387</v>
      </c>
      <c r="B3" s="480" t="s">
        <v>388</v>
      </c>
      <c r="C3" s="482" t="s">
        <v>389</v>
      </c>
    </row>
    <row r="4" spans="1:3" ht="15" customHeight="1" thickBot="1">
      <c r="A4" s="478"/>
      <c r="B4" s="481"/>
      <c r="C4" s="483" t="s">
        <v>390</v>
      </c>
    </row>
    <row r="5" spans="1:3" ht="15" customHeight="1" thickBot="1">
      <c r="A5" s="599" t="s">
        <v>391</v>
      </c>
      <c r="B5" s="601"/>
      <c r="C5" s="484" t="s">
        <v>390</v>
      </c>
    </row>
    <row r="6" spans="1:3" ht="15" customHeight="1" thickBot="1">
      <c r="A6" s="485" t="s">
        <v>392</v>
      </c>
      <c r="B6" s="486" t="s">
        <v>393</v>
      </c>
      <c r="C6" s="486" t="s">
        <v>390</v>
      </c>
    </row>
    <row r="7" spans="1:3" ht="15" customHeight="1" thickBot="1">
      <c r="A7" s="485" t="s">
        <v>394</v>
      </c>
      <c r="B7" s="486" t="s">
        <v>445</v>
      </c>
      <c r="C7" s="486" t="s">
        <v>390</v>
      </c>
    </row>
    <row r="8" spans="1:3" ht="15" customHeight="1" thickBot="1">
      <c r="A8" s="485" t="s">
        <v>396</v>
      </c>
      <c r="B8" s="486" t="s">
        <v>395</v>
      </c>
      <c r="C8" s="486" t="s">
        <v>390</v>
      </c>
    </row>
    <row r="9" spans="1:3" ht="15" customHeight="1" thickBot="1">
      <c r="A9" s="485" t="s">
        <v>398</v>
      </c>
      <c r="B9" s="486" t="s">
        <v>397</v>
      </c>
      <c r="C9" s="486" t="s">
        <v>390</v>
      </c>
    </row>
    <row r="10" spans="1:3" ht="15" customHeight="1" thickBot="1">
      <c r="A10" s="485" t="s">
        <v>400</v>
      </c>
      <c r="B10" s="486" t="s">
        <v>399</v>
      </c>
      <c r="C10" s="486" t="s">
        <v>390</v>
      </c>
    </row>
    <row r="11" spans="1:3" ht="15" customHeight="1" thickBot="1">
      <c r="A11" s="485" t="s">
        <v>444</v>
      </c>
      <c r="B11" s="486" t="s">
        <v>401</v>
      </c>
      <c r="C11" s="486" t="s">
        <v>390</v>
      </c>
    </row>
    <row r="12" spans="1:3" ht="15" customHeight="1" thickBot="1">
      <c r="A12" s="599" t="s">
        <v>402</v>
      </c>
      <c r="B12" s="601"/>
      <c r="C12" s="484" t="s">
        <v>390</v>
      </c>
    </row>
    <row r="13" spans="1:3" ht="15" customHeight="1" thickBot="1">
      <c r="A13" s="485" t="s">
        <v>342</v>
      </c>
      <c r="B13" s="486" t="s">
        <v>403</v>
      </c>
      <c r="C13" s="486" t="s">
        <v>390</v>
      </c>
    </row>
    <row r="14" spans="1:3" ht="15" customHeight="1" thickBot="1">
      <c r="A14" s="487"/>
      <c r="B14" s="488" t="s">
        <v>404</v>
      </c>
      <c r="C14" s="486" t="s">
        <v>390</v>
      </c>
    </row>
    <row r="15" spans="1:3" ht="15" customHeight="1" thickBot="1">
      <c r="A15" s="487"/>
      <c r="B15" s="488" t="s">
        <v>405</v>
      </c>
      <c r="C15" s="486" t="s">
        <v>390</v>
      </c>
    </row>
    <row r="16" spans="1:3" ht="15" customHeight="1" thickBot="1">
      <c r="A16" s="489"/>
      <c r="B16" s="488" t="s">
        <v>406</v>
      </c>
      <c r="C16" s="486" t="s">
        <v>390</v>
      </c>
    </row>
    <row r="17" spans="1:3" ht="15" customHeight="1" thickBot="1">
      <c r="A17" s="485" t="s">
        <v>343</v>
      </c>
      <c r="B17" s="486" t="s">
        <v>407</v>
      </c>
      <c r="C17" s="486" t="s">
        <v>390</v>
      </c>
    </row>
    <row r="18" spans="1:3" ht="15" customHeight="1" thickBot="1">
      <c r="A18" s="489"/>
      <c r="B18" s="488" t="s">
        <v>408</v>
      </c>
      <c r="C18" s="486" t="s">
        <v>390</v>
      </c>
    </row>
    <row r="19" spans="1:3" ht="15" customHeight="1" thickBot="1">
      <c r="A19" s="485" t="s">
        <v>344</v>
      </c>
      <c r="B19" s="486" t="s">
        <v>409</v>
      </c>
      <c r="C19" s="486" t="s">
        <v>390</v>
      </c>
    </row>
    <row r="20" spans="1:3" ht="15" customHeight="1" thickBot="1">
      <c r="A20" s="489"/>
      <c r="B20" s="488" t="s">
        <v>405</v>
      </c>
      <c r="C20" s="486" t="s">
        <v>390</v>
      </c>
    </row>
    <row r="21" spans="1:3" ht="15" customHeight="1" thickBot="1">
      <c r="A21" s="487"/>
      <c r="B21" s="488" t="s">
        <v>406</v>
      </c>
      <c r="C21" s="486" t="s">
        <v>390</v>
      </c>
    </row>
    <row r="22" spans="1:3" ht="15" customHeight="1" thickBot="1">
      <c r="A22" s="485" t="s">
        <v>410</v>
      </c>
      <c r="B22" s="486" t="s">
        <v>411</v>
      </c>
      <c r="C22" s="486" t="s">
        <v>390</v>
      </c>
    </row>
    <row r="23" spans="1:3" ht="15" customHeight="1" thickBot="1">
      <c r="A23" s="489"/>
      <c r="B23" s="488" t="s">
        <v>412</v>
      </c>
      <c r="C23" s="486" t="s">
        <v>390</v>
      </c>
    </row>
    <row r="24" spans="1:3" ht="15" customHeight="1" thickBot="1">
      <c r="A24" s="487"/>
      <c r="B24" s="488" t="s">
        <v>406</v>
      </c>
      <c r="C24" s="486" t="s">
        <v>390</v>
      </c>
    </row>
    <row r="25" spans="1:3" ht="15" customHeight="1" thickBot="1">
      <c r="A25" s="485" t="s">
        <v>413</v>
      </c>
      <c r="B25" s="486" t="s">
        <v>414</v>
      </c>
      <c r="C25" s="486" t="s">
        <v>390</v>
      </c>
    </row>
    <row r="26" spans="1:3" ht="15" customHeight="1" thickBot="1">
      <c r="A26" s="487"/>
      <c r="B26" s="488" t="s">
        <v>415</v>
      </c>
      <c r="C26" s="486" t="s">
        <v>390</v>
      </c>
    </row>
    <row r="27" spans="1:3" ht="15" customHeight="1" thickBot="1">
      <c r="A27" s="489"/>
      <c r="B27" s="488" t="s">
        <v>406</v>
      </c>
      <c r="C27" s="486" t="s">
        <v>390</v>
      </c>
    </row>
    <row r="28" spans="1:3" ht="15" customHeight="1" thickBot="1">
      <c r="A28" s="485" t="s">
        <v>416</v>
      </c>
      <c r="B28" s="486" t="s">
        <v>417</v>
      </c>
      <c r="C28" s="486" t="s">
        <v>390</v>
      </c>
    </row>
    <row r="29" spans="1:3" ht="15" customHeight="1" thickBot="1">
      <c r="A29" s="485" t="s">
        <v>418</v>
      </c>
      <c r="B29" s="486" t="s">
        <v>446</v>
      </c>
      <c r="C29" s="486" t="s">
        <v>390</v>
      </c>
    </row>
    <row r="30" spans="1:3" ht="15" customHeight="1" thickBot="1">
      <c r="A30" s="489"/>
      <c r="B30" s="488" t="s">
        <v>447</v>
      </c>
      <c r="C30" s="486" t="s">
        <v>390</v>
      </c>
    </row>
    <row r="31" spans="1:3" ht="15" customHeight="1" thickBot="1">
      <c r="A31" s="487"/>
      <c r="B31" s="488" t="s">
        <v>406</v>
      </c>
      <c r="C31" s="486" t="s">
        <v>390</v>
      </c>
    </row>
    <row r="32" spans="1:3" ht="15" customHeight="1" thickBot="1">
      <c r="A32" s="485" t="s">
        <v>419</v>
      </c>
      <c r="B32" s="486" t="s">
        <v>420</v>
      </c>
      <c r="C32" s="486" t="s">
        <v>390</v>
      </c>
    </row>
    <row r="33" spans="1:3" ht="15" customHeight="1" thickBot="1">
      <c r="A33" s="599" t="s">
        <v>421</v>
      </c>
      <c r="B33" s="601"/>
      <c r="C33" s="484" t="s">
        <v>390</v>
      </c>
    </row>
    <row r="34" spans="1:3" ht="15" customHeight="1" thickBot="1">
      <c r="A34" s="485" t="s">
        <v>422</v>
      </c>
      <c r="B34" s="486" t="s">
        <v>423</v>
      </c>
      <c r="C34" s="486" t="s">
        <v>390</v>
      </c>
    </row>
    <row r="35" spans="1:3" ht="15" customHeight="1" thickBot="1">
      <c r="A35" s="489"/>
      <c r="B35" s="488" t="s">
        <v>406</v>
      </c>
      <c r="C35" s="486" t="s">
        <v>390</v>
      </c>
    </row>
    <row r="36" spans="1:3" ht="15" customHeight="1" thickBot="1">
      <c r="A36" s="485" t="s">
        <v>424</v>
      </c>
      <c r="B36" s="486" t="s">
        <v>425</v>
      </c>
      <c r="C36" s="486" t="s">
        <v>390</v>
      </c>
    </row>
    <row r="37" spans="1:3" ht="15" thickBot="1">
      <c r="A37" s="490"/>
      <c r="B37" s="491" t="s">
        <v>406</v>
      </c>
      <c r="C37" s="492" t="s">
        <v>390</v>
      </c>
    </row>
    <row r="38" spans="1:3" ht="15" thickBot="1">
      <c r="A38" s="485" t="s">
        <v>426</v>
      </c>
      <c r="B38" s="486" t="s">
        <v>427</v>
      </c>
      <c r="C38" s="486" t="s">
        <v>390</v>
      </c>
    </row>
    <row r="39" spans="1:3" ht="15.75" thickBot="1">
      <c r="A39" s="599" t="s">
        <v>428</v>
      </c>
      <c r="B39" s="601"/>
      <c r="C39" s="484" t="s">
        <v>390</v>
      </c>
    </row>
    <row r="40" spans="1:3" ht="15" thickBot="1">
      <c r="A40" s="485" t="s">
        <v>40</v>
      </c>
      <c r="B40" s="486" t="s">
        <v>429</v>
      </c>
      <c r="C40" s="486" t="s">
        <v>390</v>
      </c>
    </row>
    <row r="41" spans="1:3" ht="15" thickBot="1">
      <c r="A41" s="485" t="s">
        <v>41</v>
      </c>
      <c r="B41" s="486" t="s">
        <v>430</v>
      </c>
      <c r="C41" s="486" t="s">
        <v>390</v>
      </c>
    </row>
    <row r="42" spans="1:3" ht="15" thickBot="1">
      <c r="A42" s="485" t="s">
        <v>42</v>
      </c>
      <c r="B42" s="486" t="s">
        <v>431</v>
      </c>
      <c r="C42" s="486" t="s">
        <v>390</v>
      </c>
    </row>
    <row r="43" spans="1:3" ht="15" thickBot="1">
      <c r="A43" s="485" t="s">
        <v>43</v>
      </c>
      <c r="B43" s="486" t="s">
        <v>432</v>
      </c>
      <c r="C43" s="486" t="s">
        <v>390</v>
      </c>
    </row>
    <row r="44" spans="1:3" ht="15" thickBot="1">
      <c r="A44" s="485" t="s">
        <v>44</v>
      </c>
      <c r="B44" s="486" t="s">
        <v>433</v>
      </c>
      <c r="C44" s="486" t="s">
        <v>390</v>
      </c>
    </row>
    <row r="45" spans="1:3" ht="15.75" thickBot="1">
      <c r="A45" s="485" t="s">
        <v>242</v>
      </c>
      <c r="B45" s="486" t="s">
        <v>434</v>
      </c>
      <c r="C45" s="486" t="s">
        <v>390</v>
      </c>
    </row>
    <row r="46" spans="1:3" ht="15.75" thickBot="1">
      <c r="A46" s="599" t="s">
        <v>435</v>
      </c>
      <c r="B46" s="601"/>
      <c r="C46" s="484" t="s">
        <v>390</v>
      </c>
    </row>
    <row r="47" spans="1:3" ht="15" thickBot="1">
      <c r="A47" s="485" t="s">
        <v>436</v>
      </c>
      <c r="B47" s="486" t="s">
        <v>437</v>
      </c>
      <c r="C47" s="486" t="s">
        <v>390</v>
      </c>
    </row>
    <row r="48" spans="1:3" ht="15" thickBot="1">
      <c r="A48" s="485" t="s">
        <v>438</v>
      </c>
      <c r="B48" s="486" t="s">
        <v>439</v>
      </c>
      <c r="C48" s="486" t="s">
        <v>390</v>
      </c>
    </row>
    <row r="49" spans="1:3" ht="15" thickBot="1">
      <c r="A49" s="485" t="s">
        <v>440</v>
      </c>
      <c r="B49" s="486" t="s">
        <v>441</v>
      </c>
      <c r="C49" s="486" t="s">
        <v>390</v>
      </c>
    </row>
    <row r="50" spans="1:3" ht="15" thickBot="1">
      <c r="A50" s="487"/>
      <c r="B50" s="488" t="s">
        <v>34</v>
      </c>
      <c r="C50" s="486" t="s">
        <v>390</v>
      </c>
    </row>
    <row r="51" spans="1:3" ht="15" thickBot="1">
      <c r="A51" s="489"/>
      <c r="B51" s="488" t="s">
        <v>32</v>
      </c>
      <c r="C51" s="486" t="s">
        <v>390</v>
      </c>
    </row>
    <row r="52" spans="1:3" ht="15" thickBot="1">
      <c r="A52" s="487"/>
      <c r="B52" s="488" t="s">
        <v>442</v>
      </c>
      <c r="C52" s="486" t="s">
        <v>390</v>
      </c>
    </row>
    <row r="53" spans="1:3" ht="15.75" thickBot="1">
      <c r="A53" s="599" t="s">
        <v>24</v>
      </c>
      <c r="B53" s="600"/>
      <c r="C53" s="601"/>
    </row>
    <row r="54" spans="1:3" ht="15.75" thickBot="1">
      <c r="A54" s="487"/>
      <c r="B54" s="486" t="s">
        <v>443</v>
      </c>
      <c r="C54" s="493" t="s">
        <v>390</v>
      </c>
    </row>
    <row r="55" spans="1:3" ht="12" thickBot="1">
      <c r="A55" s="602"/>
      <c r="B55" s="603"/>
      <c r="C55" s="604"/>
    </row>
  </sheetData>
  <sheetProtection/>
  <mergeCells count="8">
    <mergeCell ref="A53:C53"/>
    <mergeCell ref="A55:C55"/>
    <mergeCell ref="A1:C1"/>
    <mergeCell ref="A5:B5"/>
    <mergeCell ref="A12:B12"/>
    <mergeCell ref="A33:B33"/>
    <mergeCell ref="A39:B39"/>
    <mergeCell ref="A46:B4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="85" zoomScaleNormal="85" zoomScalePageLayoutView="0" workbookViewId="0" topLeftCell="A1">
      <selection activeCell="B13" sqref="B13"/>
    </sheetView>
  </sheetViews>
  <sheetFormatPr defaultColWidth="9.33203125" defaultRowHeight="11.25"/>
  <cols>
    <col min="1" max="1" width="9.83203125" style="460" customWidth="1"/>
    <col min="2" max="2" width="93.5" style="465" customWidth="1"/>
    <col min="3" max="3" width="21.16015625" style="460" customWidth="1"/>
    <col min="4" max="4" width="24.16015625" style="460" customWidth="1"/>
    <col min="5" max="5" width="22.83203125" style="460" customWidth="1"/>
    <col min="6" max="6" width="28.83203125" style="460" bestFit="1" customWidth="1"/>
    <col min="7" max="7" width="33.66015625" style="460" customWidth="1"/>
    <col min="8" max="8" width="13.33203125" style="460" bestFit="1" customWidth="1"/>
    <col min="9" max="16384" width="9.33203125" style="460" customWidth="1"/>
  </cols>
  <sheetData>
    <row r="1" spans="1:7" ht="11.25" customHeight="1">
      <c r="A1" s="680" t="s">
        <v>213</v>
      </c>
      <c r="B1" s="681" t="s">
        <v>212</v>
      </c>
      <c r="C1" s="681" t="s">
        <v>214</v>
      </c>
      <c r="D1" s="681" t="s">
        <v>332</v>
      </c>
      <c r="E1" s="682" t="s">
        <v>333</v>
      </c>
      <c r="F1" s="682" t="s">
        <v>371</v>
      </c>
      <c r="G1" s="682" t="s">
        <v>372</v>
      </c>
    </row>
    <row r="2" spans="1:7" ht="35.25" customHeight="1">
      <c r="A2" s="683"/>
      <c r="B2" s="681"/>
      <c r="C2" s="681"/>
      <c r="D2" s="681"/>
      <c r="E2" s="682"/>
      <c r="F2" s="682"/>
      <c r="G2" s="682"/>
    </row>
    <row r="3" spans="1:7" ht="18.75">
      <c r="A3" s="467">
        <v>1</v>
      </c>
      <c r="B3" s="458" t="s">
        <v>373</v>
      </c>
      <c r="C3" s="462" t="s">
        <v>340</v>
      </c>
      <c r="D3" s="463">
        <v>2</v>
      </c>
      <c r="E3" s="679" t="s">
        <v>390</v>
      </c>
      <c r="F3" s="679" t="s">
        <v>390</v>
      </c>
      <c r="G3" s="679" t="s">
        <v>390</v>
      </c>
    </row>
    <row r="4" spans="1:7" ht="18.75">
      <c r="A4" s="461">
        <v>2</v>
      </c>
      <c r="B4" s="458" t="s">
        <v>337</v>
      </c>
      <c r="C4" s="462" t="s">
        <v>340</v>
      </c>
      <c r="D4" s="463">
        <v>5</v>
      </c>
      <c r="E4" s="679" t="s">
        <v>390</v>
      </c>
      <c r="F4" s="679" t="s">
        <v>390</v>
      </c>
      <c r="G4" s="679" t="s">
        <v>390</v>
      </c>
    </row>
    <row r="5" spans="1:7" ht="18.75">
      <c r="A5" s="461">
        <v>3</v>
      </c>
      <c r="B5" s="458" t="s">
        <v>336</v>
      </c>
      <c r="C5" s="462" t="s">
        <v>340</v>
      </c>
      <c r="D5" s="463">
        <v>4</v>
      </c>
      <c r="E5" s="679" t="s">
        <v>390</v>
      </c>
      <c r="F5" s="679" t="s">
        <v>390</v>
      </c>
      <c r="G5" s="679" t="s">
        <v>390</v>
      </c>
    </row>
    <row r="6" spans="1:7" ht="18.75">
      <c r="A6" s="461">
        <v>4</v>
      </c>
      <c r="B6" s="458" t="s">
        <v>383</v>
      </c>
      <c r="C6" s="462" t="s">
        <v>340</v>
      </c>
      <c r="D6" s="463">
        <v>1</v>
      </c>
      <c r="E6" s="679" t="s">
        <v>390</v>
      </c>
      <c r="F6" s="679" t="s">
        <v>390</v>
      </c>
      <c r="G6" s="679" t="s">
        <v>390</v>
      </c>
    </row>
    <row r="7" spans="1:7" ht="18.75">
      <c r="A7" s="461">
        <v>5</v>
      </c>
      <c r="B7" s="458" t="s">
        <v>374</v>
      </c>
      <c r="C7" s="462" t="s">
        <v>340</v>
      </c>
      <c r="D7" s="463">
        <v>6</v>
      </c>
      <c r="E7" s="679" t="s">
        <v>390</v>
      </c>
      <c r="F7" s="679" t="s">
        <v>390</v>
      </c>
      <c r="G7" s="679" t="s">
        <v>390</v>
      </c>
    </row>
    <row r="8" spans="1:7" ht="18.75">
      <c r="A8" s="461">
        <v>6</v>
      </c>
      <c r="B8" s="458" t="s">
        <v>341</v>
      </c>
      <c r="C8" s="462" t="s">
        <v>340</v>
      </c>
      <c r="D8" s="463">
        <v>1</v>
      </c>
      <c r="E8" s="679" t="s">
        <v>390</v>
      </c>
      <c r="F8" s="679" t="s">
        <v>390</v>
      </c>
      <c r="G8" s="679" t="s">
        <v>390</v>
      </c>
    </row>
    <row r="9" spans="1:7" ht="18.75">
      <c r="A9" s="461">
        <v>7</v>
      </c>
      <c r="B9" s="459" t="s">
        <v>376</v>
      </c>
      <c r="C9" s="462" t="s">
        <v>340</v>
      </c>
      <c r="D9" s="463">
        <v>1</v>
      </c>
      <c r="E9" s="679" t="s">
        <v>390</v>
      </c>
      <c r="F9" s="679" t="s">
        <v>390</v>
      </c>
      <c r="G9" s="679" t="s">
        <v>390</v>
      </c>
    </row>
    <row r="10" spans="1:7" ht="18.75">
      <c r="A10" s="461">
        <v>8</v>
      </c>
      <c r="B10" s="459" t="s">
        <v>375</v>
      </c>
      <c r="C10" s="462" t="s">
        <v>340</v>
      </c>
      <c r="D10" s="463">
        <v>2</v>
      </c>
      <c r="E10" s="679" t="s">
        <v>390</v>
      </c>
      <c r="F10" s="679" t="s">
        <v>390</v>
      </c>
      <c r="G10" s="679" t="s">
        <v>390</v>
      </c>
    </row>
    <row r="11" spans="1:7" ht="18.75">
      <c r="A11" s="461">
        <v>9</v>
      </c>
      <c r="B11" s="458" t="s">
        <v>377</v>
      </c>
      <c r="C11" s="462" t="s">
        <v>340</v>
      </c>
      <c r="D11" s="463">
        <v>10</v>
      </c>
      <c r="E11" s="679" t="s">
        <v>390</v>
      </c>
      <c r="F11" s="679" t="s">
        <v>390</v>
      </c>
      <c r="G11" s="679" t="s">
        <v>390</v>
      </c>
    </row>
    <row r="12" spans="1:7" ht="18.75" customHeight="1">
      <c r="A12" s="461">
        <v>10</v>
      </c>
      <c r="B12" s="458" t="s">
        <v>338</v>
      </c>
      <c r="C12" s="462" t="s">
        <v>340</v>
      </c>
      <c r="D12" s="463">
        <v>6</v>
      </c>
      <c r="E12" s="679" t="s">
        <v>390</v>
      </c>
      <c r="F12" s="679" t="s">
        <v>390</v>
      </c>
      <c r="G12" s="679" t="s">
        <v>390</v>
      </c>
    </row>
    <row r="13" spans="1:7" ht="18.75">
      <c r="A13" s="461">
        <v>11</v>
      </c>
      <c r="B13" s="458" t="s">
        <v>378</v>
      </c>
      <c r="C13" s="462" t="s">
        <v>340</v>
      </c>
      <c r="D13" s="463">
        <v>1</v>
      </c>
      <c r="E13" s="679" t="s">
        <v>390</v>
      </c>
      <c r="F13" s="679" t="s">
        <v>390</v>
      </c>
      <c r="G13" s="679" t="s">
        <v>390</v>
      </c>
    </row>
    <row r="14" spans="1:7" ht="18.75">
      <c r="A14" s="461">
        <v>12</v>
      </c>
      <c r="B14" s="458" t="s">
        <v>379</v>
      </c>
      <c r="C14" s="462" t="s">
        <v>340</v>
      </c>
      <c r="D14" s="463">
        <v>10</v>
      </c>
      <c r="E14" s="679" t="s">
        <v>390</v>
      </c>
      <c r="F14" s="679" t="s">
        <v>390</v>
      </c>
      <c r="G14" s="679" t="s">
        <v>390</v>
      </c>
    </row>
    <row r="15" spans="1:7" ht="21" customHeight="1" thickBot="1">
      <c r="A15" s="610"/>
      <c r="B15" s="610"/>
      <c r="C15" s="608" t="s">
        <v>335</v>
      </c>
      <c r="D15" s="608"/>
      <c r="E15" s="609"/>
      <c r="F15" s="466"/>
      <c r="G15" s="466"/>
    </row>
    <row r="16" ht="18.75">
      <c r="B16" s="464"/>
    </row>
    <row r="18" spans="6:7" ht="18.75">
      <c r="F18" s="468"/>
      <c r="G18" s="468"/>
    </row>
    <row r="20" ht="18.75">
      <c r="E20" s="469"/>
    </row>
  </sheetData>
  <sheetProtection/>
  <mergeCells count="9">
    <mergeCell ref="G1:G2"/>
    <mergeCell ref="F1:F2"/>
    <mergeCell ref="C15:E15"/>
    <mergeCell ref="A1:A2"/>
    <mergeCell ref="B1:B2"/>
    <mergeCell ref="C1:C2"/>
    <mergeCell ref="D1:D2"/>
    <mergeCell ref="E1:E2"/>
    <mergeCell ref="A15:B15"/>
  </mergeCell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B3" sqref="B3"/>
    </sheetView>
  </sheetViews>
  <sheetFormatPr defaultColWidth="9.33203125" defaultRowHeight="11.25"/>
  <cols>
    <col min="1" max="1" width="6" style="0" bestFit="1" customWidth="1"/>
    <col min="2" max="2" width="64.33203125" style="0" bestFit="1" customWidth="1"/>
    <col min="3" max="3" width="9.83203125" style="0" bestFit="1" customWidth="1"/>
    <col min="4" max="4" width="15.66015625" style="0" customWidth="1"/>
    <col min="5" max="5" width="11.16015625" style="0" customWidth="1"/>
    <col min="6" max="6" width="11.66015625" style="0" bestFit="1" customWidth="1"/>
    <col min="7" max="7" width="12.16015625" style="0" bestFit="1" customWidth="1"/>
  </cols>
  <sheetData>
    <row r="1" spans="1:7" ht="15" thickBot="1">
      <c r="A1" s="684" t="s">
        <v>217</v>
      </c>
      <c r="B1" s="684"/>
      <c r="C1" s="684"/>
      <c r="D1" s="684"/>
      <c r="E1" s="684"/>
      <c r="F1" s="684"/>
      <c r="G1" s="685"/>
    </row>
    <row r="2" spans="1:7" ht="60.75" thickBot="1">
      <c r="A2" s="686" t="s">
        <v>213</v>
      </c>
      <c r="B2" s="687" t="s">
        <v>212</v>
      </c>
      <c r="C2" s="687" t="s">
        <v>214</v>
      </c>
      <c r="D2" s="687" t="s">
        <v>448</v>
      </c>
      <c r="E2" s="687" t="s">
        <v>216</v>
      </c>
      <c r="F2" s="687" t="s">
        <v>369</v>
      </c>
      <c r="G2" s="687" t="s">
        <v>370</v>
      </c>
    </row>
    <row r="3" spans="1:7" ht="15.75" thickBot="1">
      <c r="A3" s="375">
        <v>1</v>
      </c>
      <c r="B3" s="381" t="s">
        <v>361</v>
      </c>
      <c r="C3" s="376" t="s">
        <v>215</v>
      </c>
      <c r="D3" s="382" t="s">
        <v>390</v>
      </c>
      <c r="E3" s="377">
        <v>1</v>
      </c>
      <c r="F3" s="382" t="s">
        <v>390</v>
      </c>
      <c r="G3" s="382" t="s">
        <v>390</v>
      </c>
    </row>
    <row r="4" spans="1:7" ht="15.75" thickBot="1">
      <c r="A4" s="375">
        <v>2</v>
      </c>
      <c r="B4" s="381" t="s">
        <v>362</v>
      </c>
      <c r="C4" s="379" t="s">
        <v>215</v>
      </c>
      <c r="D4" s="382" t="s">
        <v>390</v>
      </c>
      <c r="E4" s="380">
        <v>1</v>
      </c>
      <c r="F4" s="382" t="s">
        <v>390</v>
      </c>
      <c r="G4" s="382" t="s">
        <v>390</v>
      </c>
    </row>
    <row r="5" spans="1:7" ht="15.75" thickBot="1">
      <c r="A5" s="375">
        <v>3</v>
      </c>
      <c r="B5" s="381" t="s">
        <v>363</v>
      </c>
      <c r="C5" s="379" t="s">
        <v>215</v>
      </c>
      <c r="D5" s="382" t="s">
        <v>390</v>
      </c>
      <c r="E5" s="380">
        <v>1</v>
      </c>
      <c r="F5" s="382" t="s">
        <v>390</v>
      </c>
      <c r="G5" s="382" t="s">
        <v>390</v>
      </c>
    </row>
    <row r="6" spans="1:7" ht="15.75" thickBot="1">
      <c r="A6" s="375">
        <v>4</v>
      </c>
      <c r="B6" s="381" t="s">
        <v>364</v>
      </c>
      <c r="C6" s="376" t="s">
        <v>215</v>
      </c>
      <c r="D6" s="382" t="s">
        <v>390</v>
      </c>
      <c r="E6" s="377">
        <v>10</v>
      </c>
      <c r="F6" s="382" t="s">
        <v>390</v>
      </c>
      <c r="G6" s="382" t="s">
        <v>390</v>
      </c>
    </row>
    <row r="7" spans="1:7" ht="15.75" thickBot="1">
      <c r="A7" s="375">
        <v>5</v>
      </c>
      <c r="B7" s="381" t="s">
        <v>365</v>
      </c>
      <c r="C7" s="376" t="s">
        <v>215</v>
      </c>
      <c r="D7" s="382" t="s">
        <v>390</v>
      </c>
      <c r="E7" s="377">
        <v>10</v>
      </c>
      <c r="F7" s="382" t="s">
        <v>390</v>
      </c>
      <c r="G7" s="382" t="s">
        <v>390</v>
      </c>
    </row>
    <row r="8" spans="1:7" ht="15.75" thickBot="1">
      <c r="A8" s="375">
        <v>6</v>
      </c>
      <c r="B8" s="381" t="s">
        <v>366</v>
      </c>
      <c r="C8" s="376" t="s">
        <v>215</v>
      </c>
      <c r="D8" s="382" t="s">
        <v>390</v>
      </c>
      <c r="E8" s="377">
        <v>1</v>
      </c>
      <c r="F8" s="382" t="s">
        <v>390</v>
      </c>
      <c r="G8" s="382" t="s">
        <v>390</v>
      </c>
    </row>
    <row r="9" spans="1:7" ht="15.75" thickBot="1">
      <c r="A9" s="375">
        <v>7</v>
      </c>
      <c r="B9" s="381" t="s">
        <v>367</v>
      </c>
      <c r="C9" s="376" t="s">
        <v>215</v>
      </c>
      <c r="D9" s="382" t="s">
        <v>390</v>
      </c>
      <c r="E9" s="377">
        <v>1</v>
      </c>
      <c r="F9" s="382" t="s">
        <v>390</v>
      </c>
      <c r="G9" s="382" t="s">
        <v>390</v>
      </c>
    </row>
    <row r="10" spans="1:7" ht="15.75" thickBot="1">
      <c r="A10" s="375">
        <v>8</v>
      </c>
      <c r="B10" s="381" t="s">
        <v>339</v>
      </c>
      <c r="C10" s="376" t="s">
        <v>215</v>
      </c>
      <c r="D10" s="382" t="s">
        <v>390</v>
      </c>
      <c r="E10" s="377">
        <v>1</v>
      </c>
      <c r="F10" s="382" t="s">
        <v>390</v>
      </c>
      <c r="G10" s="382" t="s">
        <v>390</v>
      </c>
    </row>
    <row r="11" spans="1:7" ht="15.75" thickBot="1">
      <c r="A11" s="375">
        <v>9</v>
      </c>
      <c r="B11" s="378" t="s">
        <v>368</v>
      </c>
      <c r="C11" s="376" t="s">
        <v>215</v>
      </c>
      <c r="D11" s="382" t="s">
        <v>390</v>
      </c>
      <c r="E11" s="377">
        <v>1</v>
      </c>
      <c r="F11" s="382" t="s">
        <v>390</v>
      </c>
      <c r="G11" s="382" t="s">
        <v>390</v>
      </c>
    </row>
    <row r="12" spans="3:7" ht="15.75" thickBot="1">
      <c r="C12" s="611" t="s">
        <v>334</v>
      </c>
      <c r="D12" s="612"/>
      <c r="E12" s="613"/>
      <c r="F12" s="382" t="s">
        <v>390</v>
      </c>
      <c r="G12" s="382" t="s">
        <v>390</v>
      </c>
    </row>
  </sheetData>
  <sheetProtection/>
  <mergeCells count="2">
    <mergeCell ref="A1:F1"/>
    <mergeCell ref="C12:E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">
      <selection activeCell="F99" sqref="B99:F99"/>
    </sheetView>
  </sheetViews>
  <sheetFormatPr defaultColWidth="9.33203125" defaultRowHeight="11.25"/>
  <cols>
    <col min="2" max="2" width="4.16015625" style="0" bestFit="1" customWidth="1"/>
    <col min="3" max="3" width="77.16015625" style="0" bestFit="1" customWidth="1"/>
    <col min="6" max="6" width="14.83203125" style="0" customWidth="1"/>
  </cols>
  <sheetData>
    <row r="1" spans="1:7" ht="15.75" thickBot="1">
      <c r="A1" s="401"/>
      <c r="B1" s="402"/>
      <c r="C1" s="403"/>
      <c r="D1" s="403"/>
      <c r="E1" s="394"/>
      <c r="F1" s="402"/>
      <c r="G1" s="401"/>
    </row>
    <row r="2" spans="1:7" ht="15.75" thickBot="1">
      <c r="A2" s="401"/>
      <c r="B2" s="614" t="s">
        <v>245</v>
      </c>
      <c r="C2" s="615"/>
      <c r="D2" s="615"/>
      <c r="E2" s="615"/>
      <c r="F2" s="616"/>
      <c r="G2" s="401"/>
    </row>
    <row r="3" spans="1:7" ht="15.75" thickBot="1">
      <c r="A3" s="401"/>
      <c r="B3" s="617" t="s">
        <v>246</v>
      </c>
      <c r="C3" s="618"/>
      <c r="D3" s="619"/>
      <c r="E3" s="620" t="s">
        <v>329</v>
      </c>
      <c r="F3" s="621"/>
      <c r="G3" s="401"/>
    </row>
    <row r="4" spans="1:7" ht="15.75" thickBot="1">
      <c r="A4" s="401"/>
      <c r="B4" s="617" t="s">
        <v>247</v>
      </c>
      <c r="C4" s="618"/>
      <c r="D4" s="619"/>
      <c r="E4" s="622" t="s">
        <v>223</v>
      </c>
      <c r="F4" s="623"/>
      <c r="G4" s="401"/>
    </row>
    <row r="5" spans="1:7" ht="15.75" thickBot="1">
      <c r="A5" s="406"/>
      <c r="B5" s="534" t="s">
        <v>248</v>
      </c>
      <c r="C5" s="535"/>
      <c r="D5" s="535"/>
      <c r="E5" s="535"/>
      <c r="F5" s="624"/>
      <c r="G5" s="406"/>
    </row>
    <row r="6" spans="1:7" ht="15.75" thickBot="1">
      <c r="A6" s="401"/>
      <c r="B6" s="407" t="s">
        <v>0</v>
      </c>
      <c r="C6" s="408" t="s">
        <v>249</v>
      </c>
      <c r="D6" s="625">
        <v>42423</v>
      </c>
      <c r="E6" s="626"/>
      <c r="F6" s="627"/>
      <c r="G6" s="401"/>
    </row>
    <row r="7" spans="1:7" ht="15.75" thickBot="1">
      <c r="A7" s="401"/>
      <c r="B7" s="407" t="s">
        <v>1</v>
      </c>
      <c r="C7" s="408" t="s">
        <v>250</v>
      </c>
      <c r="D7" s="628" t="s">
        <v>251</v>
      </c>
      <c r="E7" s="629"/>
      <c r="F7" s="630"/>
      <c r="G7" s="401"/>
    </row>
    <row r="8" spans="1:7" ht="15.75" thickBot="1">
      <c r="A8" s="401"/>
      <c r="B8" s="407" t="s">
        <v>2</v>
      </c>
      <c r="C8" s="408" t="s">
        <v>252</v>
      </c>
      <c r="D8" s="628" t="s">
        <v>221</v>
      </c>
      <c r="E8" s="629"/>
      <c r="F8" s="630"/>
      <c r="G8" s="401"/>
    </row>
    <row r="9" spans="1:7" ht="15.75" thickBot="1">
      <c r="A9" s="401"/>
      <c r="B9" s="407" t="s">
        <v>3</v>
      </c>
      <c r="C9" s="408" t="s">
        <v>253</v>
      </c>
      <c r="D9" s="628" t="s">
        <v>254</v>
      </c>
      <c r="E9" s="629"/>
      <c r="F9" s="630"/>
      <c r="G9" s="401"/>
    </row>
    <row r="10" spans="1:7" ht="15.75" thickBot="1">
      <c r="A10" s="401"/>
      <c r="B10" s="409"/>
      <c r="C10" s="410"/>
      <c r="D10" s="405"/>
      <c r="E10" s="405"/>
      <c r="F10" s="411"/>
      <c r="G10" s="401"/>
    </row>
    <row r="11" spans="1:7" ht="15">
      <c r="A11" s="406"/>
      <c r="B11" s="631" t="s">
        <v>255</v>
      </c>
      <c r="C11" s="632"/>
      <c r="D11" s="632"/>
      <c r="E11" s="632"/>
      <c r="F11" s="633"/>
      <c r="G11" s="406"/>
    </row>
    <row r="12" spans="1:7" ht="15.75" thickBot="1">
      <c r="A12" s="406"/>
      <c r="B12" s="634" t="s">
        <v>256</v>
      </c>
      <c r="C12" s="635"/>
      <c r="D12" s="635"/>
      <c r="E12" s="635"/>
      <c r="F12" s="636"/>
      <c r="G12" s="406"/>
    </row>
    <row r="13" spans="1:7" ht="15.75" thickBot="1">
      <c r="A13" s="401"/>
      <c r="B13" s="637" t="s">
        <v>257</v>
      </c>
      <c r="C13" s="638"/>
      <c r="D13" s="638"/>
      <c r="E13" s="585"/>
      <c r="F13" s="412" t="s">
        <v>57</v>
      </c>
      <c r="G13" s="401"/>
    </row>
    <row r="14" spans="1:7" ht="15.75" thickBot="1">
      <c r="A14" s="401"/>
      <c r="B14" s="407">
        <v>1</v>
      </c>
      <c r="C14" s="413" t="s">
        <v>258</v>
      </c>
      <c r="D14" s="639" t="s">
        <v>330</v>
      </c>
      <c r="E14" s="640"/>
      <c r="F14" s="641"/>
      <c r="G14" s="401"/>
    </row>
    <row r="15" spans="1:7" ht="15.75" thickBot="1">
      <c r="A15" s="401"/>
      <c r="B15" s="407">
        <v>2</v>
      </c>
      <c r="C15" s="413" t="s">
        <v>259</v>
      </c>
      <c r="D15" s="617">
        <v>1670.04</v>
      </c>
      <c r="E15" s="618"/>
      <c r="F15" s="619"/>
      <c r="G15" s="401"/>
    </row>
    <row r="16" spans="1:7" ht="15.75" thickBot="1">
      <c r="A16" s="401"/>
      <c r="B16" s="407">
        <v>3</v>
      </c>
      <c r="C16" s="413" t="s">
        <v>260</v>
      </c>
      <c r="D16" s="639" t="s">
        <v>331</v>
      </c>
      <c r="E16" s="640"/>
      <c r="F16" s="641"/>
      <c r="G16" s="401"/>
    </row>
    <row r="17" spans="1:7" ht="15.75" thickBot="1">
      <c r="A17" s="401"/>
      <c r="B17" s="407">
        <v>4</v>
      </c>
      <c r="C17" s="414" t="s">
        <v>261</v>
      </c>
      <c r="D17" s="625">
        <v>42401</v>
      </c>
      <c r="E17" s="626"/>
      <c r="F17" s="627"/>
      <c r="G17" s="401"/>
    </row>
    <row r="18" spans="1:7" ht="15.75" thickBot="1">
      <c r="A18" s="415"/>
      <c r="B18" s="534" t="s">
        <v>56</v>
      </c>
      <c r="C18" s="535"/>
      <c r="D18" s="535"/>
      <c r="E18" s="624"/>
      <c r="F18" s="400"/>
      <c r="G18" s="415"/>
    </row>
    <row r="19" spans="1:7" ht="15.75" thickBot="1">
      <c r="A19" s="415"/>
      <c r="B19" s="395">
        <v>1</v>
      </c>
      <c r="C19" s="416" t="s">
        <v>262</v>
      </c>
      <c r="D19" s="534" t="s">
        <v>263</v>
      </c>
      <c r="E19" s="624"/>
      <c r="F19" s="412" t="s">
        <v>57</v>
      </c>
      <c r="G19" s="415"/>
    </row>
    <row r="20" spans="1:7" ht="15.75" thickBot="1">
      <c r="A20" s="401"/>
      <c r="B20" s="398" t="s">
        <v>0</v>
      </c>
      <c r="C20" s="417" t="s">
        <v>264</v>
      </c>
      <c r="D20" s="642"/>
      <c r="E20" s="643"/>
      <c r="F20" s="442">
        <v>1670.04</v>
      </c>
      <c r="G20" s="401"/>
    </row>
    <row r="21" spans="1:7" ht="15.75" thickBot="1">
      <c r="A21" s="401"/>
      <c r="B21" s="398" t="s">
        <v>1</v>
      </c>
      <c r="C21" s="417" t="s">
        <v>265</v>
      </c>
      <c r="D21" s="642"/>
      <c r="E21" s="643"/>
      <c r="F21" s="442"/>
      <c r="G21" s="401"/>
    </row>
    <row r="22" spans="1:7" ht="15.75" thickBot="1">
      <c r="A22" s="401"/>
      <c r="B22" s="398" t="s">
        <v>2</v>
      </c>
      <c r="C22" s="417" t="s">
        <v>208</v>
      </c>
      <c r="D22" s="642"/>
      <c r="E22" s="643"/>
      <c r="F22" s="442"/>
      <c r="G22" s="401"/>
    </row>
    <row r="23" spans="1:7" ht="15.75" thickBot="1">
      <c r="A23" s="401"/>
      <c r="B23" s="398" t="s">
        <v>3</v>
      </c>
      <c r="C23" s="417" t="s">
        <v>266</v>
      </c>
      <c r="D23" s="642"/>
      <c r="E23" s="643"/>
      <c r="F23" s="442"/>
      <c r="G23" s="401"/>
    </row>
    <row r="24" spans="1:7" ht="15.75" thickBot="1">
      <c r="A24" s="401"/>
      <c r="B24" s="398" t="s">
        <v>4</v>
      </c>
      <c r="C24" s="402" t="s">
        <v>267</v>
      </c>
      <c r="D24" s="642"/>
      <c r="E24" s="643"/>
      <c r="F24" s="442"/>
      <c r="G24" s="401"/>
    </row>
    <row r="25" spans="1:7" ht="15.75" thickBot="1">
      <c r="A25" s="401"/>
      <c r="B25" s="398" t="s">
        <v>5</v>
      </c>
      <c r="C25" s="419" t="s">
        <v>39</v>
      </c>
      <c r="D25" s="642"/>
      <c r="E25" s="643"/>
      <c r="F25" s="442"/>
      <c r="G25" s="401"/>
    </row>
    <row r="26" spans="1:7" ht="15.75" thickBot="1">
      <c r="A26" s="420"/>
      <c r="B26" s="617" t="s">
        <v>268</v>
      </c>
      <c r="C26" s="618"/>
      <c r="D26" s="618"/>
      <c r="E26" s="619"/>
      <c r="F26" s="443">
        <f>SUM(F20:F25)</f>
        <v>1670.04</v>
      </c>
      <c r="G26" s="420"/>
    </row>
    <row r="27" spans="1:7" ht="15.75" thickBot="1">
      <c r="A27" s="415"/>
      <c r="B27" s="534" t="s">
        <v>269</v>
      </c>
      <c r="C27" s="535"/>
      <c r="D27" s="535"/>
      <c r="E27" s="624"/>
      <c r="F27" s="400"/>
      <c r="G27" s="415"/>
    </row>
    <row r="28" spans="1:7" ht="15.75" thickBot="1">
      <c r="A28" s="401"/>
      <c r="B28" s="395">
        <v>2</v>
      </c>
      <c r="C28" s="396" t="s">
        <v>270</v>
      </c>
      <c r="D28" s="534" t="s">
        <v>263</v>
      </c>
      <c r="E28" s="624"/>
      <c r="F28" s="412" t="s">
        <v>57</v>
      </c>
      <c r="G28" s="401"/>
    </row>
    <row r="29" spans="1:7" ht="15.75" thickBot="1">
      <c r="A29" s="401"/>
      <c r="B29" s="398" t="s">
        <v>0</v>
      </c>
      <c r="C29" s="421" t="s">
        <v>271</v>
      </c>
      <c r="D29" s="644"/>
      <c r="E29" s="627"/>
      <c r="F29" s="444"/>
      <c r="G29" s="401"/>
    </row>
    <row r="30" spans="1:7" ht="15.75" thickBot="1">
      <c r="A30" s="401"/>
      <c r="B30" s="398" t="s">
        <v>1</v>
      </c>
      <c r="C30" s="421" t="s">
        <v>272</v>
      </c>
      <c r="D30" s="644"/>
      <c r="E30" s="627"/>
      <c r="F30" s="442"/>
      <c r="G30" s="401"/>
    </row>
    <row r="31" spans="1:7" ht="15.75" thickBot="1">
      <c r="A31" s="401"/>
      <c r="B31" s="398" t="s">
        <v>2</v>
      </c>
      <c r="C31" s="421" t="s">
        <v>273</v>
      </c>
      <c r="D31" s="644"/>
      <c r="E31" s="627"/>
      <c r="F31" s="442"/>
      <c r="G31" s="401"/>
    </row>
    <row r="32" spans="1:7" ht="15.75" thickBot="1">
      <c r="A32" s="401"/>
      <c r="B32" s="398" t="s">
        <v>3</v>
      </c>
      <c r="C32" s="421" t="s">
        <v>274</v>
      </c>
      <c r="D32" s="425"/>
      <c r="E32" s="422"/>
      <c r="F32" s="445"/>
      <c r="G32" s="401"/>
    </row>
    <row r="33" spans="1:7" ht="15.75" thickBot="1">
      <c r="A33" s="401"/>
      <c r="B33" s="398" t="s">
        <v>4</v>
      </c>
      <c r="C33" s="421" t="s">
        <v>275</v>
      </c>
      <c r="D33" s="425"/>
      <c r="E33" s="422"/>
      <c r="F33" s="442"/>
      <c r="G33" s="401"/>
    </row>
    <row r="34" spans="1:7" ht="15.75" thickBot="1">
      <c r="A34" s="401"/>
      <c r="B34" s="398" t="s">
        <v>5</v>
      </c>
      <c r="C34" s="423" t="s">
        <v>276</v>
      </c>
      <c r="D34" s="418"/>
      <c r="E34" s="400"/>
      <c r="F34" s="446"/>
      <c r="G34" s="401"/>
    </row>
    <row r="35" spans="1:7" ht="15.75" thickBot="1">
      <c r="A35" s="420"/>
      <c r="B35" s="617" t="s">
        <v>277</v>
      </c>
      <c r="C35" s="618"/>
      <c r="D35" s="618"/>
      <c r="E35" s="619"/>
      <c r="F35" s="443">
        <f>SUM(F29:F34)</f>
        <v>0</v>
      </c>
      <c r="G35" s="420"/>
    </row>
    <row r="36" spans="1:7" ht="15.75" thickBot="1">
      <c r="A36" s="415"/>
      <c r="B36" s="534" t="s">
        <v>278</v>
      </c>
      <c r="C36" s="535"/>
      <c r="D36" s="535"/>
      <c r="E36" s="624"/>
      <c r="F36" s="400"/>
      <c r="G36" s="415"/>
    </row>
    <row r="37" spans="1:7" ht="15.75" thickBot="1">
      <c r="A37" s="415"/>
      <c r="B37" s="395">
        <v>3</v>
      </c>
      <c r="C37" s="645" t="s">
        <v>279</v>
      </c>
      <c r="D37" s="646"/>
      <c r="E37" s="647"/>
      <c r="F37" s="412" t="s">
        <v>57</v>
      </c>
      <c r="G37" s="415"/>
    </row>
    <row r="38" spans="1:7" ht="15.75" thickBot="1">
      <c r="A38" s="415"/>
      <c r="B38" s="398" t="s">
        <v>0</v>
      </c>
      <c r="C38" s="645" t="s">
        <v>280</v>
      </c>
      <c r="D38" s="646"/>
      <c r="E38" s="647"/>
      <c r="F38" s="442"/>
      <c r="G38" s="415"/>
    </row>
    <row r="39" spans="1:7" ht="15.75" thickBot="1">
      <c r="A39" s="415"/>
      <c r="B39" s="398" t="s">
        <v>1</v>
      </c>
      <c r="C39" s="645" t="s">
        <v>281</v>
      </c>
      <c r="D39" s="646"/>
      <c r="E39" s="647"/>
      <c r="F39" s="442"/>
      <c r="G39" s="415"/>
    </row>
    <row r="40" spans="1:7" ht="15.75" thickBot="1">
      <c r="A40" s="415"/>
      <c r="B40" s="398" t="s">
        <v>2</v>
      </c>
      <c r="C40" s="645" t="s">
        <v>282</v>
      </c>
      <c r="D40" s="646"/>
      <c r="E40" s="647"/>
      <c r="F40" s="442"/>
      <c r="G40" s="415"/>
    </row>
    <row r="41" spans="1:7" ht="15.75" thickBot="1">
      <c r="A41" s="415"/>
      <c r="B41" s="398" t="s">
        <v>3</v>
      </c>
      <c r="C41" s="645" t="s">
        <v>283</v>
      </c>
      <c r="D41" s="646"/>
      <c r="E41" s="647"/>
      <c r="F41" s="442"/>
      <c r="G41" s="415"/>
    </row>
    <row r="42" spans="1:7" ht="15.75" thickBot="1">
      <c r="A42" s="420"/>
      <c r="B42" s="617" t="s">
        <v>284</v>
      </c>
      <c r="C42" s="618"/>
      <c r="D42" s="618"/>
      <c r="E42" s="619"/>
      <c r="F42" s="443">
        <f>SUM(F38:F41)</f>
        <v>0</v>
      </c>
      <c r="G42" s="415"/>
    </row>
    <row r="43" spans="1:7" ht="15.75" thickBot="1">
      <c r="A43" s="415"/>
      <c r="B43" s="534" t="s">
        <v>285</v>
      </c>
      <c r="C43" s="535"/>
      <c r="D43" s="535"/>
      <c r="E43" s="624"/>
      <c r="F43" s="400"/>
      <c r="G43" s="415"/>
    </row>
    <row r="44" spans="1:7" ht="15.75" thickBot="1">
      <c r="A44" s="415"/>
      <c r="B44" s="644" t="s">
        <v>286</v>
      </c>
      <c r="C44" s="626"/>
      <c r="D44" s="626"/>
      <c r="E44" s="626"/>
      <c r="F44" s="627"/>
      <c r="G44" s="415"/>
    </row>
    <row r="45" spans="1:7" ht="15.75" thickBot="1">
      <c r="A45" s="415"/>
      <c r="B45" s="395" t="s">
        <v>40</v>
      </c>
      <c r="C45" s="424" t="s">
        <v>287</v>
      </c>
      <c r="D45" s="637" t="s">
        <v>263</v>
      </c>
      <c r="E45" s="648"/>
      <c r="F45" s="426" t="s">
        <v>57</v>
      </c>
      <c r="G45" s="415"/>
    </row>
    <row r="46" spans="1:7" ht="15.75" thickBot="1">
      <c r="A46" s="415"/>
      <c r="B46" s="398" t="s">
        <v>0</v>
      </c>
      <c r="C46" s="417" t="s">
        <v>12</v>
      </c>
      <c r="D46" s="673"/>
      <c r="E46" s="674"/>
      <c r="F46" s="447">
        <v>0</v>
      </c>
      <c r="G46" s="415"/>
    </row>
    <row r="47" spans="1:7" ht="15.75" thickBot="1">
      <c r="A47" s="415"/>
      <c r="B47" s="398" t="s">
        <v>1</v>
      </c>
      <c r="C47" s="414" t="s">
        <v>288</v>
      </c>
      <c r="D47" s="673"/>
      <c r="E47" s="674"/>
      <c r="F47" s="447">
        <v>0</v>
      </c>
      <c r="G47" s="415"/>
    </row>
    <row r="48" spans="1:7" ht="15.75" thickBot="1">
      <c r="A48" s="415"/>
      <c r="B48" s="398" t="s">
        <v>2</v>
      </c>
      <c r="C48" s="414" t="s">
        <v>289</v>
      </c>
      <c r="D48" s="673"/>
      <c r="E48" s="674"/>
      <c r="F48" s="447">
        <v>0</v>
      </c>
      <c r="G48" s="415"/>
    </row>
    <row r="49" spans="1:7" ht="15.75" thickBot="1">
      <c r="A49" s="415"/>
      <c r="B49" s="398" t="s">
        <v>3</v>
      </c>
      <c r="C49" s="417" t="s">
        <v>13</v>
      </c>
      <c r="D49" s="673"/>
      <c r="E49" s="674"/>
      <c r="F49" s="447">
        <v>0</v>
      </c>
      <c r="G49" s="415"/>
    </row>
    <row r="50" spans="1:7" ht="15.75" thickBot="1">
      <c r="A50" s="415"/>
      <c r="B50" s="398" t="s">
        <v>4</v>
      </c>
      <c r="C50" s="414" t="s">
        <v>67</v>
      </c>
      <c r="D50" s="673"/>
      <c r="E50" s="674"/>
      <c r="F50" s="447">
        <v>0</v>
      </c>
      <c r="G50" s="415"/>
    </row>
    <row r="51" spans="1:7" ht="15.75" thickBot="1">
      <c r="A51" s="415"/>
      <c r="B51" s="398" t="s">
        <v>5</v>
      </c>
      <c r="C51" s="414" t="s">
        <v>14</v>
      </c>
      <c r="D51" s="673"/>
      <c r="E51" s="674"/>
      <c r="F51" s="447">
        <v>0</v>
      </c>
      <c r="G51" s="415"/>
    </row>
    <row r="52" spans="1:7" ht="15.75" thickBot="1">
      <c r="A52" s="415"/>
      <c r="B52" s="398" t="s">
        <v>6</v>
      </c>
      <c r="C52" s="403" t="s">
        <v>290</v>
      </c>
      <c r="D52" s="673"/>
      <c r="E52" s="674"/>
      <c r="F52" s="447">
        <v>0</v>
      </c>
      <c r="G52" s="415"/>
    </row>
    <row r="53" spans="1:7" ht="15.75" thickBot="1">
      <c r="A53" s="415"/>
      <c r="B53" s="398" t="s">
        <v>51</v>
      </c>
      <c r="C53" s="428" t="s">
        <v>15</v>
      </c>
      <c r="D53" s="673"/>
      <c r="E53" s="674"/>
      <c r="F53" s="447">
        <v>0</v>
      </c>
      <c r="G53" s="415"/>
    </row>
    <row r="54" spans="1:7" ht="15.75" thickBot="1">
      <c r="A54" s="415"/>
      <c r="B54" s="429"/>
      <c r="C54" s="430"/>
      <c r="D54" s="374"/>
      <c r="E54" s="427"/>
      <c r="F54" s="446"/>
      <c r="G54" s="415"/>
    </row>
    <row r="55" spans="1:7" ht="15.75" thickBot="1">
      <c r="A55" s="415"/>
      <c r="B55" s="617" t="s">
        <v>24</v>
      </c>
      <c r="C55" s="618"/>
      <c r="D55" s="619"/>
      <c r="E55" s="431"/>
      <c r="F55" s="443">
        <f>SUM(F46:F53)</f>
        <v>0</v>
      </c>
      <c r="G55" s="415"/>
    </row>
    <row r="56" spans="1:7" ht="15.75" thickBot="1">
      <c r="A56" s="415"/>
      <c r="B56" s="644" t="s">
        <v>291</v>
      </c>
      <c r="C56" s="626"/>
      <c r="D56" s="626"/>
      <c r="E56" s="626"/>
      <c r="F56" s="627"/>
      <c r="G56" s="415"/>
    </row>
    <row r="57" spans="1:7" ht="15.75" thickBot="1">
      <c r="A57" s="415"/>
      <c r="B57" s="395" t="s">
        <v>41</v>
      </c>
      <c r="C57" s="397" t="s">
        <v>292</v>
      </c>
      <c r="D57" s="637" t="s">
        <v>263</v>
      </c>
      <c r="E57" s="585"/>
      <c r="F57" s="397" t="s">
        <v>57</v>
      </c>
      <c r="G57" s="415"/>
    </row>
    <row r="58" spans="1:7" ht="15.75" thickBot="1">
      <c r="A58" s="415"/>
      <c r="B58" s="398" t="s">
        <v>0</v>
      </c>
      <c r="C58" s="421" t="s">
        <v>293</v>
      </c>
      <c r="D58" s="649"/>
      <c r="E58" s="650"/>
      <c r="F58" s="447">
        <v>0</v>
      </c>
      <c r="G58" s="415"/>
    </row>
    <row r="59" spans="1:7" ht="15.75" thickBot="1">
      <c r="A59" s="415"/>
      <c r="B59" s="398" t="s">
        <v>1</v>
      </c>
      <c r="C59" s="421" t="s">
        <v>294</v>
      </c>
      <c r="D59" s="649"/>
      <c r="E59" s="650"/>
      <c r="F59" s="447">
        <v>0</v>
      </c>
      <c r="G59" s="415"/>
    </row>
    <row r="60" spans="1:7" ht="15.75" thickBot="1">
      <c r="A60" s="415"/>
      <c r="B60" s="429"/>
      <c r="C60" s="399"/>
      <c r="D60" s="651"/>
      <c r="E60" s="650"/>
      <c r="F60" s="446"/>
      <c r="G60" s="415"/>
    </row>
    <row r="61" spans="1:7" ht="15.75" thickBot="1">
      <c r="A61" s="415"/>
      <c r="B61" s="617" t="s">
        <v>66</v>
      </c>
      <c r="C61" s="618"/>
      <c r="D61" s="619"/>
      <c r="E61" s="431"/>
      <c r="F61" s="443">
        <f>SUM(F58:F59)</f>
        <v>0</v>
      </c>
      <c r="G61" s="415"/>
    </row>
    <row r="62" spans="1:7" ht="15.75" thickBot="1">
      <c r="A62" s="415"/>
      <c r="B62" s="398" t="s">
        <v>2</v>
      </c>
      <c r="C62" s="419" t="s">
        <v>295</v>
      </c>
      <c r="D62" s="675"/>
      <c r="E62" s="676"/>
      <c r="F62" s="447">
        <v>0</v>
      </c>
      <c r="G62" s="415"/>
    </row>
    <row r="63" spans="1:7" ht="15.75" thickBot="1">
      <c r="A63" s="415"/>
      <c r="B63" s="617" t="s">
        <v>24</v>
      </c>
      <c r="C63" s="618"/>
      <c r="D63" s="619"/>
      <c r="E63" s="432"/>
      <c r="F63" s="443">
        <f>SUM(F62+F61)</f>
        <v>0</v>
      </c>
      <c r="G63" s="415"/>
    </row>
    <row r="64" spans="1:7" ht="15.75" thickBot="1">
      <c r="A64" s="415"/>
      <c r="B64" s="644" t="s">
        <v>296</v>
      </c>
      <c r="C64" s="626"/>
      <c r="D64" s="626"/>
      <c r="E64" s="626"/>
      <c r="F64" s="627"/>
      <c r="G64" s="415"/>
    </row>
    <row r="65" spans="1:7" ht="15.75" thickBot="1">
      <c r="A65" s="415"/>
      <c r="B65" s="395" t="s">
        <v>42</v>
      </c>
      <c r="C65" s="397" t="s">
        <v>297</v>
      </c>
      <c r="D65" s="637" t="s">
        <v>263</v>
      </c>
      <c r="E65" s="585"/>
      <c r="F65" s="397" t="s">
        <v>57</v>
      </c>
      <c r="G65" s="415"/>
    </row>
    <row r="66" spans="1:7" ht="15.75" thickBot="1">
      <c r="A66" s="415"/>
      <c r="B66" s="398" t="s">
        <v>0</v>
      </c>
      <c r="C66" s="421" t="s">
        <v>70</v>
      </c>
      <c r="D66" s="644"/>
      <c r="E66" s="627"/>
      <c r="F66" s="442"/>
      <c r="G66" s="415"/>
    </row>
    <row r="67" spans="1:7" ht="15.75" thickBot="1">
      <c r="A67" s="415"/>
      <c r="B67" s="398" t="s">
        <v>1</v>
      </c>
      <c r="C67" s="421" t="s">
        <v>298</v>
      </c>
      <c r="D67" s="534"/>
      <c r="E67" s="624"/>
      <c r="F67" s="442"/>
      <c r="G67" s="415"/>
    </row>
    <row r="68" spans="1:7" ht="15.75" thickBot="1">
      <c r="A68" s="415"/>
      <c r="B68" s="617" t="s">
        <v>24</v>
      </c>
      <c r="C68" s="618"/>
      <c r="D68" s="652"/>
      <c r="E68" s="433"/>
      <c r="F68" s="448">
        <f>SUM(F66:F67)</f>
        <v>0</v>
      </c>
      <c r="G68" s="415"/>
    </row>
    <row r="69" spans="1:7" ht="15.75" thickBot="1">
      <c r="A69" s="415"/>
      <c r="B69" s="644" t="s">
        <v>299</v>
      </c>
      <c r="C69" s="626"/>
      <c r="D69" s="626"/>
      <c r="E69" s="626"/>
      <c r="F69" s="627"/>
      <c r="G69" s="415"/>
    </row>
    <row r="70" spans="1:7" ht="15.75" thickBot="1">
      <c r="A70" s="415"/>
      <c r="B70" s="395" t="s">
        <v>43</v>
      </c>
      <c r="C70" s="397" t="s">
        <v>300</v>
      </c>
      <c r="D70" s="637" t="s">
        <v>263</v>
      </c>
      <c r="E70" s="585"/>
      <c r="F70" s="397" t="s">
        <v>57</v>
      </c>
      <c r="G70" s="415"/>
    </row>
    <row r="71" spans="1:7" ht="15.75" thickBot="1">
      <c r="A71" s="415"/>
      <c r="B71" s="398" t="s">
        <v>0</v>
      </c>
      <c r="C71" s="421" t="s">
        <v>301</v>
      </c>
      <c r="D71" s="649"/>
      <c r="E71" s="650"/>
      <c r="F71" s="447">
        <v>0</v>
      </c>
      <c r="G71" s="415"/>
    </row>
    <row r="72" spans="1:7" ht="15.75" thickBot="1">
      <c r="A72" s="415"/>
      <c r="B72" s="398" t="s">
        <v>1</v>
      </c>
      <c r="C72" s="421" t="s">
        <v>302</v>
      </c>
      <c r="D72" s="649"/>
      <c r="E72" s="650"/>
      <c r="F72" s="447">
        <v>0</v>
      </c>
      <c r="G72" s="415"/>
    </row>
    <row r="73" spans="1:7" ht="15.75" thickBot="1">
      <c r="A73" s="415"/>
      <c r="B73" s="398" t="s">
        <v>2</v>
      </c>
      <c r="C73" s="421" t="s">
        <v>303</v>
      </c>
      <c r="D73" s="649"/>
      <c r="E73" s="650"/>
      <c r="F73" s="447">
        <v>0</v>
      </c>
      <c r="G73" s="415"/>
    </row>
    <row r="74" spans="1:7" ht="15.75" thickBot="1">
      <c r="A74" s="415"/>
      <c r="B74" s="398" t="s">
        <v>3</v>
      </c>
      <c r="C74" s="402" t="s">
        <v>304</v>
      </c>
      <c r="D74" s="649"/>
      <c r="E74" s="650"/>
      <c r="F74" s="447">
        <v>0</v>
      </c>
      <c r="G74" s="415"/>
    </row>
    <row r="75" spans="1:7" ht="15.75" thickBot="1">
      <c r="A75" s="415"/>
      <c r="B75" s="398" t="s">
        <v>4</v>
      </c>
      <c r="C75" s="419" t="s">
        <v>305</v>
      </c>
      <c r="D75" s="649"/>
      <c r="E75" s="650"/>
      <c r="F75" s="447">
        <v>0</v>
      </c>
      <c r="G75" s="415"/>
    </row>
    <row r="76" spans="1:7" ht="15.75" thickBot="1">
      <c r="A76" s="415"/>
      <c r="B76" s="398" t="s">
        <v>5</v>
      </c>
      <c r="C76" s="421" t="s">
        <v>101</v>
      </c>
      <c r="D76" s="649"/>
      <c r="E76" s="650"/>
      <c r="F76" s="447">
        <v>0</v>
      </c>
      <c r="G76" s="415"/>
    </row>
    <row r="77" spans="1:7" ht="15.75" thickBot="1">
      <c r="A77" s="415"/>
      <c r="B77" s="429"/>
      <c r="C77" s="399"/>
      <c r="D77" s="651"/>
      <c r="E77" s="650"/>
      <c r="F77" s="446"/>
      <c r="G77" s="415"/>
    </row>
    <row r="78" spans="1:7" ht="15.75" thickBot="1">
      <c r="A78" s="415"/>
      <c r="B78" s="637" t="s">
        <v>24</v>
      </c>
      <c r="C78" s="638"/>
      <c r="D78" s="638"/>
      <c r="E78" s="585"/>
      <c r="F78" s="443">
        <f>SUM(F71:F76)</f>
        <v>0</v>
      </c>
      <c r="G78" s="415"/>
    </row>
    <row r="79" spans="1:7" ht="15.75" thickBot="1">
      <c r="A79" s="415"/>
      <c r="B79" s="644" t="s">
        <v>306</v>
      </c>
      <c r="C79" s="626"/>
      <c r="D79" s="626"/>
      <c r="E79" s="626"/>
      <c r="F79" s="627"/>
      <c r="G79" s="415"/>
    </row>
    <row r="80" spans="1:7" ht="15.75" thickBot="1">
      <c r="A80" s="415"/>
      <c r="B80" s="395" t="s">
        <v>44</v>
      </c>
      <c r="C80" s="396" t="s">
        <v>307</v>
      </c>
      <c r="D80" s="534" t="s">
        <v>263</v>
      </c>
      <c r="E80" s="536"/>
      <c r="F80" s="397" t="s">
        <v>57</v>
      </c>
      <c r="G80" s="415"/>
    </row>
    <row r="81" spans="1:7" ht="15.75" thickBot="1">
      <c r="A81" s="415"/>
      <c r="B81" s="398" t="s">
        <v>0</v>
      </c>
      <c r="C81" s="421" t="s">
        <v>78</v>
      </c>
      <c r="D81" s="649"/>
      <c r="E81" s="650"/>
      <c r="F81" s="447">
        <v>0</v>
      </c>
      <c r="G81" s="415"/>
    </row>
    <row r="82" spans="1:7" ht="15.75" thickBot="1">
      <c r="A82" s="415"/>
      <c r="B82" s="398" t="s">
        <v>1</v>
      </c>
      <c r="C82" s="421" t="s">
        <v>79</v>
      </c>
      <c r="D82" s="649"/>
      <c r="E82" s="650"/>
      <c r="F82" s="447">
        <v>0</v>
      </c>
      <c r="G82" s="415"/>
    </row>
    <row r="83" spans="1:7" ht="15.75" thickBot="1">
      <c r="A83" s="415"/>
      <c r="B83" s="398" t="s">
        <v>2</v>
      </c>
      <c r="C83" s="421" t="s">
        <v>308</v>
      </c>
      <c r="D83" s="649"/>
      <c r="E83" s="650"/>
      <c r="F83" s="447">
        <v>0</v>
      </c>
      <c r="G83" s="415"/>
    </row>
    <row r="84" spans="1:7" ht="15.75" thickBot="1">
      <c r="A84" s="415"/>
      <c r="B84" s="398" t="s">
        <v>3</v>
      </c>
      <c r="C84" s="421" t="s">
        <v>309</v>
      </c>
      <c r="D84" s="649"/>
      <c r="E84" s="650"/>
      <c r="F84" s="447">
        <v>0</v>
      </c>
      <c r="G84" s="415"/>
    </row>
    <row r="85" spans="1:7" ht="15.75" thickBot="1">
      <c r="A85" s="415"/>
      <c r="B85" s="398" t="s">
        <v>4</v>
      </c>
      <c r="C85" s="421" t="s">
        <v>310</v>
      </c>
      <c r="D85" s="649"/>
      <c r="E85" s="650"/>
      <c r="F85" s="447">
        <v>0</v>
      </c>
      <c r="G85" s="415"/>
    </row>
    <row r="86" spans="1:7" ht="15.75" thickBot="1">
      <c r="A86" s="415"/>
      <c r="B86" s="398" t="s">
        <v>5</v>
      </c>
      <c r="C86" s="421" t="s">
        <v>39</v>
      </c>
      <c r="D86" s="534"/>
      <c r="E86" s="624"/>
      <c r="F86" s="442"/>
      <c r="G86" s="415"/>
    </row>
    <row r="87" spans="1:7" ht="15.75" thickBot="1">
      <c r="A87" s="415"/>
      <c r="B87" s="637" t="s">
        <v>66</v>
      </c>
      <c r="C87" s="638"/>
      <c r="D87" s="638"/>
      <c r="E87" s="585"/>
      <c r="F87" s="443">
        <f>SUM(F81:F85)</f>
        <v>0</v>
      </c>
      <c r="G87" s="415"/>
    </row>
    <row r="88" spans="1:7" ht="30.75" thickBot="1">
      <c r="A88" s="415"/>
      <c r="B88" s="398" t="s">
        <v>6</v>
      </c>
      <c r="C88" s="421" t="s">
        <v>311</v>
      </c>
      <c r="D88" s="649"/>
      <c r="E88" s="650"/>
      <c r="F88" s="447">
        <v>0</v>
      </c>
      <c r="G88" s="415"/>
    </row>
    <row r="89" spans="1:7" ht="15.75" thickBot="1">
      <c r="A89" s="415"/>
      <c r="B89" s="637" t="s">
        <v>24</v>
      </c>
      <c r="C89" s="638"/>
      <c r="D89" s="638"/>
      <c r="E89" s="585"/>
      <c r="F89" s="443">
        <f>F87+F88</f>
        <v>0</v>
      </c>
      <c r="G89" s="415"/>
    </row>
    <row r="90" spans="1:7" ht="15.75" thickBot="1">
      <c r="A90" s="415"/>
      <c r="B90" s="653" t="s">
        <v>236</v>
      </c>
      <c r="C90" s="654"/>
      <c r="D90" s="654"/>
      <c r="E90" s="654"/>
      <c r="F90" s="655"/>
      <c r="G90" s="415"/>
    </row>
    <row r="91" spans="1:7" ht="15.75" thickBot="1">
      <c r="A91" s="415"/>
      <c r="B91" s="395">
        <v>4</v>
      </c>
      <c r="C91" s="645" t="s">
        <v>237</v>
      </c>
      <c r="D91" s="646"/>
      <c r="E91" s="647"/>
      <c r="F91" s="426" t="s">
        <v>57</v>
      </c>
      <c r="G91" s="415"/>
    </row>
    <row r="92" spans="1:7" ht="15.75" thickBot="1">
      <c r="A92" s="415"/>
      <c r="B92" s="398" t="s">
        <v>40</v>
      </c>
      <c r="C92" s="656" t="s">
        <v>238</v>
      </c>
      <c r="D92" s="657"/>
      <c r="E92" s="658"/>
      <c r="F92" s="447">
        <v>0</v>
      </c>
      <c r="G92" s="415"/>
    </row>
    <row r="93" spans="1:7" ht="15.75" thickBot="1">
      <c r="A93" s="415"/>
      <c r="B93" s="398" t="s">
        <v>41</v>
      </c>
      <c r="C93" s="656" t="s">
        <v>239</v>
      </c>
      <c r="D93" s="657"/>
      <c r="E93" s="658"/>
      <c r="F93" s="447">
        <v>0</v>
      </c>
      <c r="G93" s="415"/>
    </row>
    <row r="94" spans="1:7" ht="15.75" thickBot="1">
      <c r="A94" s="415"/>
      <c r="B94" s="398" t="s">
        <v>42</v>
      </c>
      <c r="C94" s="656" t="s">
        <v>70</v>
      </c>
      <c r="D94" s="657"/>
      <c r="E94" s="658"/>
      <c r="F94" s="447">
        <v>0</v>
      </c>
      <c r="G94" s="415"/>
    </row>
    <row r="95" spans="1:7" ht="15.75" thickBot="1">
      <c r="A95" s="415"/>
      <c r="B95" s="398" t="s">
        <v>43</v>
      </c>
      <c r="C95" s="656" t="s">
        <v>240</v>
      </c>
      <c r="D95" s="657"/>
      <c r="E95" s="658"/>
      <c r="F95" s="447">
        <v>0</v>
      </c>
      <c r="G95" s="415"/>
    </row>
    <row r="96" spans="1:7" ht="15.75" thickBot="1">
      <c r="A96" s="415"/>
      <c r="B96" s="398" t="s">
        <v>44</v>
      </c>
      <c r="C96" s="656" t="s">
        <v>241</v>
      </c>
      <c r="D96" s="657"/>
      <c r="E96" s="658"/>
      <c r="F96" s="447">
        <v>0</v>
      </c>
      <c r="G96" s="415"/>
    </row>
    <row r="97" spans="1:7" ht="15.75" thickBot="1">
      <c r="A97" s="415"/>
      <c r="B97" s="398" t="s">
        <v>242</v>
      </c>
      <c r="C97" s="656" t="s">
        <v>39</v>
      </c>
      <c r="D97" s="657"/>
      <c r="E97" s="658"/>
      <c r="F97" s="442"/>
      <c r="G97" s="415"/>
    </row>
    <row r="98" spans="1:7" ht="15.75" thickBot="1">
      <c r="A98" s="420"/>
      <c r="B98" s="645" t="s">
        <v>243</v>
      </c>
      <c r="C98" s="647"/>
      <c r="D98" s="584" t="s">
        <v>24</v>
      </c>
      <c r="E98" s="585"/>
      <c r="F98" s="443">
        <v>0</v>
      </c>
      <c r="G98" s="420"/>
    </row>
    <row r="99" spans="1:7" ht="15.75" thickBot="1">
      <c r="A99" s="420"/>
      <c r="B99" s="637" t="s">
        <v>244</v>
      </c>
      <c r="C99" s="638"/>
      <c r="D99" s="638"/>
      <c r="E99" s="397"/>
      <c r="F99" s="441">
        <v>0</v>
      </c>
      <c r="G99" s="420"/>
    </row>
    <row r="100" spans="1:7" ht="15.75" thickBot="1">
      <c r="A100" s="415"/>
      <c r="B100" s="534" t="s">
        <v>312</v>
      </c>
      <c r="C100" s="535"/>
      <c r="D100" s="535"/>
      <c r="E100" s="624"/>
      <c r="F100" s="417"/>
      <c r="G100" s="415"/>
    </row>
    <row r="101" spans="1:7" ht="15.75" thickBot="1">
      <c r="A101" s="415"/>
      <c r="B101" s="395">
        <v>5</v>
      </c>
      <c r="C101" s="645" t="s">
        <v>313</v>
      </c>
      <c r="D101" s="646"/>
      <c r="E101" s="647"/>
      <c r="F101" s="397" t="s">
        <v>57</v>
      </c>
      <c r="G101" s="415"/>
    </row>
    <row r="102" spans="1:7" ht="15.75" thickBot="1">
      <c r="A102" s="415"/>
      <c r="B102" s="434" t="s">
        <v>0</v>
      </c>
      <c r="C102" s="645" t="s">
        <v>314</v>
      </c>
      <c r="D102" s="646"/>
      <c r="E102" s="647"/>
      <c r="F102" s="447">
        <v>0</v>
      </c>
      <c r="G102" s="415"/>
    </row>
    <row r="103" spans="1:7" ht="15.75" thickBot="1">
      <c r="A103" s="415"/>
      <c r="B103" s="434" t="s">
        <v>1</v>
      </c>
      <c r="C103" s="645" t="s">
        <v>315</v>
      </c>
      <c r="D103" s="646"/>
      <c r="E103" s="647"/>
      <c r="F103" s="447">
        <v>0</v>
      </c>
      <c r="G103" s="415"/>
    </row>
    <row r="104" spans="1:7" ht="15.75" thickBot="1">
      <c r="A104" s="415"/>
      <c r="B104" s="659" t="s">
        <v>2</v>
      </c>
      <c r="C104" s="435" t="s">
        <v>316</v>
      </c>
      <c r="D104" s="430"/>
      <c r="E104" s="436"/>
      <c r="F104" s="449">
        <v>0</v>
      </c>
      <c r="G104" s="415"/>
    </row>
    <row r="105" spans="1:7" ht="15.75" thickBot="1">
      <c r="A105" s="415"/>
      <c r="B105" s="660"/>
      <c r="C105" s="440" t="s">
        <v>317</v>
      </c>
      <c r="D105" s="394"/>
      <c r="E105" s="394"/>
      <c r="F105" s="450">
        <v>0</v>
      </c>
      <c r="G105" s="415"/>
    </row>
    <row r="106" spans="1:7" ht="15.75" thickBot="1">
      <c r="A106" s="415"/>
      <c r="B106" s="661"/>
      <c r="C106" s="662" t="s">
        <v>318</v>
      </c>
      <c r="D106" s="663"/>
      <c r="E106" s="437"/>
      <c r="F106" s="447">
        <v>0</v>
      </c>
      <c r="G106" s="415"/>
    </row>
    <row r="107" spans="1:7" ht="15.75" thickBot="1">
      <c r="A107" s="415"/>
      <c r="B107" s="438"/>
      <c r="C107" s="664" t="s">
        <v>319</v>
      </c>
      <c r="D107" s="665"/>
      <c r="E107" s="666"/>
      <c r="F107" s="443">
        <v>0</v>
      </c>
      <c r="G107" s="415"/>
    </row>
    <row r="108" spans="1:7" ht="15.75" thickBot="1">
      <c r="A108" s="420"/>
      <c r="B108" s="637" t="s">
        <v>320</v>
      </c>
      <c r="C108" s="638"/>
      <c r="D108" s="638"/>
      <c r="E108" s="638"/>
      <c r="F108" s="585"/>
      <c r="G108" s="420"/>
    </row>
    <row r="109" spans="1:7" ht="15.75" thickBot="1">
      <c r="A109" s="415"/>
      <c r="B109" s="637" t="s">
        <v>321</v>
      </c>
      <c r="C109" s="638"/>
      <c r="D109" s="638"/>
      <c r="E109" s="585"/>
      <c r="F109" s="412" t="s">
        <v>57</v>
      </c>
      <c r="G109" s="415"/>
    </row>
    <row r="110" spans="1:7" ht="15.75" thickBot="1">
      <c r="A110" s="415"/>
      <c r="B110" s="434" t="s">
        <v>0</v>
      </c>
      <c r="C110" s="645" t="s">
        <v>322</v>
      </c>
      <c r="D110" s="646"/>
      <c r="E110" s="647"/>
      <c r="F110" s="447">
        <v>0</v>
      </c>
      <c r="G110" s="415"/>
    </row>
    <row r="111" spans="1:7" ht="15.75" thickBot="1">
      <c r="A111" s="415"/>
      <c r="B111" s="434" t="s">
        <v>1</v>
      </c>
      <c r="C111" s="645" t="s">
        <v>323</v>
      </c>
      <c r="D111" s="646"/>
      <c r="E111" s="647"/>
      <c r="F111" s="447">
        <v>0</v>
      </c>
      <c r="G111" s="415"/>
    </row>
    <row r="112" spans="1:7" ht="15.75" thickBot="1">
      <c r="A112" s="415"/>
      <c r="B112" s="434" t="s">
        <v>2</v>
      </c>
      <c r="C112" s="645" t="s">
        <v>324</v>
      </c>
      <c r="D112" s="646"/>
      <c r="E112" s="647"/>
      <c r="F112" s="447">
        <v>0</v>
      </c>
      <c r="G112" s="415"/>
    </row>
    <row r="113" spans="1:7" ht="15.75" thickBot="1">
      <c r="A113" s="415"/>
      <c r="B113" s="439" t="s">
        <v>3</v>
      </c>
      <c r="C113" s="667" t="s">
        <v>325</v>
      </c>
      <c r="D113" s="668"/>
      <c r="E113" s="669"/>
      <c r="F113" s="451">
        <v>0</v>
      </c>
      <c r="G113" s="415"/>
    </row>
    <row r="114" spans="1:7" ht="15.75" thickBot="1">
      <c r="A114" s="415"/>
      <c r="B114" s="670" t="s">
        <v>326</v>
      </c>
      <c r="C114" s="671"/>
      <c r="D114" s="671"/>
      <c r="E114" s="672"/>
      <c r="F114" s="447">
        <v>0</v>
      </c>
      <c r="G114" s="415"/>
    </row>
    <row r="115" spans="1:7" ht="15.75" thickBot="1">
      <c r="A115" s="415"/>
      <c r="B115" s="434" t="s">
        <v>4</v>
      </c>
      <c r="C115" s="645" t="s">
        <v>327</v>
      </c>
      <c r="D115" s="646"/>
      <c r="E115" s="647"/>
      <c r="F115" s="447">
        <v>0</v>
      </c>
      <c r="G115" s="415"/>
    </row>
    <row r="116" spans="1:7" ht="15.75" thickBot="1">
      <c r="A116" s="420"/>
      <c r="B116" s="420"/>
      <c r="C116" s="420"/>
      <c r="D116" s="420"/>
      <c r="E116" s="420"/>
      <c r="F116" s="420"/>
      <c r="G116" s="420"/>
    </row>
    <row r="117" spans="1:7" ht="15.75" thickBot="1">
      <c r="A117" s="401"/>
      <c r="B117" s="617" t="s">
        <v>328</v>
      </c>
      <c r="C117" s="618"/>
      <c r="D117" s="618"/>
      <c r="E117" s="652"/>
      <c r="F117" s="452">
        <v>0</v>
      </c>
      <c r="G117" s="401"/>
    </row>
  </sheetData>
  <sheetProtection/>
  <mergeCells count="112">
    <mergeCell ref="B117:E117"/>
    <mergeCell ref="D46:E46"/>
    <mergeCell ref="D47:E47"/>
    <mergeCell ref="D48:E48"/>
    <mergeCell ref="D49:E49"/>
    <mergeCell ref="D50:E50"/>
    <mergeCell ref="D51:E51"/>
    <mergeCell ref="D52:E52"/>
    <mergeCell ref="D53:E53"/>
    <mergeCell ref="D62:E62"/>
    <mergeCell ref="C110:E110"/>
    <mergeCell ref="C111:E111"/>
    <mergeCell ref="C112:E112"/>
    <mergeCell ref="C113:E113"/>
    <mergeCell ref="B114:E114"/>
    <mergeCell ref="C115:E115"/>
    <mergeCell ref="C103:E103"/>
    <mergeCell ref="B104:B106"/>
    <mergeCell ref="C106:D106"/>
    <mergeCell ref="C107:E107"/>
    <mergeCell ref="B108:F108"/>
    <mergeCell ref="B109:E109"/>
    <mergeCell ref="B98:C98"/>
    <mergeCell ref="D98:E98"/>
    <mergeCell ref="B99:D99"/>
    <mergeCell ref="B100:E100"/>
    <mergeCell ref="C101:E101"/>
    <mergeCell ref="C102:E102"/>
    <mergeCell ref="C92:E92"/>
    <mergeCell ref="C93:E93"/>
    <mergeCell ref="C94:E94"/>
    <mergeCell ref="C95:E95"/>
    <mergeCell ref="C96:E96"/>
    <mergeCell ref="C97:E97"/>
    <mergeCell ref="D86:E86"/>
    <mergeCell ref="B87:E87"/>
    <mergeCell ref="D88:E88"/>
    <mergeCell ref="B89:E89"/>
    <mergeCell ref="B90:F90"/>
    <mergeCell ref="C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B78:E78"/>
    <mergeCell ref="B79:F79"/>
    <mergeCell ref="B68:D68"/>
    <mergeCell ref="B69:F69"/>
    <mergeCell ref="D70:E70"/>
    <mergeCell ref="D71:E71"/>
    <mergeCell ref="D72:E72"/>
    <mergeCell ref="D73:E73"/>
    <mergeCell ref="B61:D61"/>
    <mergeCell ref="B63:D63"/>
    <mergeCell ref="B64:F64"/>
    <mergeCell ref="D65:E65"/>
    <mergeCell ref="D66:E66"/>
    <mergeCell ref="D67:E67"/>
    <mergeCell ref="B55:D55"/>
    <mergeCell ref="B56:F56"/>
    <mergeCell ref="D57:E57"/>
    <mergeCell ref="D58:E58"/>
    <mergeCell ref="D59:E59"/>
    <mergeCell ref="D60:E60"/>
    <mergeCell ref="C40:E40"/>
    <mergeCell ref="C41:E41"/>
    <mergeCell ref="B42:E42"/>
    <mergeCell ref="B43:E43"/>
    <mergeCell ref="B44:F44"/>
    <mergeCell ref="D45:E45"/>
    <mergeCell ref="D31:E31"/>
    <mergeCell ref="B35:E35"/>
    <mergeCell ref="B36:E36"/>
    <mergeCell ref="C37:E37"/>
    <mergeCell ref="C38:E38"/>
    <mergeCell ref="C39:E39"/>
    <mergeCell ref="D25:E25"/>
    <mergeCell ref="B26:E26"/>
    <mergeCell ref="B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13:E13"/>
    <mergeCell ref="D14:F14"/>
    <mergeCell ref="D15:F15"/>
    <mergeCell ref="D16:F16"/>
    <mergeCell ref="D17:F17"/>
    <mergeCell ref="B18:E18"/>
    <mergeCell ref="D6:F6"/>
    <mergeCell ref="D7:F7"/>
    <mergeCell ref="D8:F8"/>
    <mergeCell ref="D9:F9"/>
    <mergeCell ref="B11:F11"/>
    <mergeCell ref="B12:F12"/>
    <mergeCell ref="B2:F2"/>
    <mergeCell ref="B3:D3"/>
    <mergeCell ref="E3:F3"/>
    <mergeCell ref="B4:D4"/>
    <mergeCell ref="E4:F4"/>
    <mergeCell ref="B5:F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4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162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163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95" t="s">
        <v>179</v>
      </c>
      <c r="J17" s="596"/>
      <c r="K17" s="59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1237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164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111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f>J141</f>
        <v>1124.5454545454545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40.809754545454545</v>
      </c>
    </row>
    <row r="25" spans="1:11" s="137" customFormat="1" ht="15">
      <c r="A25" s="132" t="s">
        <v>1</v>
      </c>
      <c r="B25" s="133" t="s">
        <v>180</v>
      </c>
      <c r="C25" s="134"/>
      <c r="D25" s="134"/>
      <c r="E25" s="134"/>
      <c r="F25" s="134"/>
      <c r="G25" s="134"/>
      <c r="H25" s="134"/>
      <c r="I25" s="150"/>
      <c r="J25" s="135"/>
      <c r="K25" s="140">
        <v>23.5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1188.855209090909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69.38817272727272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352.8881727272727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237.77104181818183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17.832828136363634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11.88855209090909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2.377710418181818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29.72138022727273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95.10841672727273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12.482979695454546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7.133131254545455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414.3160403681819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108.06693850636363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37.661328069467736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145.72826657583136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12.482979695454546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</v>
      </c>
      <c r="K59" s="214">
        <f>J52*K58</f>
        <v>4.35031842386591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16.833298119320457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7.4897878172727275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0.5991830253818182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4.279878752727273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23.063791056363637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8.08421542181818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47.55420836363636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91.0710644372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108.06693850636363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36.02231283545454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16.525087406363635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1.188855209090909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3.3287945854545455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3.9232221899999997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169.05521073272726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38.700991856944476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207.75620258967174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875.7048720902054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2447.448253908387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2447.448253908387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1188.855209090909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352.8881727272727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875.7048720902054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2447.448253908387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I$109*$H111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1124.5454545454545</v>
      </c>
      <c r="C121" s="11">
        <v>6</v>
      </c>
      <c r="D121" s="12">
        <f>B121*C121/100</f>
        <v>67.47272727272727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67.47272727272727</v>
      </c>
      <c r="D124" s="14">
        <f>B124-C124</f>
        <v>69.38817272727272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1237</v>
      </c>
      <c r="B141" s="578"/>
      <c r="C141" s="317">
        <v>220</v>
      </c>
      <c r="D141" s="318">
        <f>A141/C141</f>
        <v>5.622727272727273</v>
      </c>
      <c r="E141" s="317">
        <v>30</v>
      </c>
      <c r="F141" s="318">
        <f>D141*E141</f>
        <v>168.6818181818182</v>
      </c>
      <c r="G141" s="317">
        <v>5</v>
      </c>
      <c r="H141" s="318">
        <f>F141/G141</f>
        <v>33.736363636363635</v>
      </c>
      <c r="I141" s="319">
        <f>365.25/12</f>
        <v>30.4375</v>
      </c>
      <c r="J141" s="318">
        <f>A141/220*200</f>
        <v>1124.5454545454545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165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0</v>
      </c>
      <c r="B145" s="578"/>
      <c r="C145" s="317">
        <v>220</v>
      </c>
      <c r="D145" s="318">
        <f>A145/C145</f>
        <v>0</v>
      </c>
      <c r="E145" s="317">
        <v>30</v>
      </c>
      <c r="F145" s="318">
        <f>D145*E145</f>
        <v>0</v>
      </c>
      <c r="G145" s="317">
        <v>5</v>
      </c>
      <c r="H145" s="318">
        <f>F145/G145</f>
        <v>0</v>
      </c>
      <c r="I145" s="319">
        <f>I141:I141</f>
        <v>30.4375</v>
      </c>
      <c r="J145" s="318">
        <f>H145*I145</f>
        <v>0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90" zoomScaleNormal="90" zoomScalePageLayoutView="0" workbookViewId="0" topLeftCell="A1">
      <selection activeCell="C9" sqref="C9"/>
    </sheetView>
  </sheetViews>
  <sheetFormatPr defaultColWidth="9.33203125" defaultRowHeight="11.25"/>
  <cols>
    <col min="1" max="1" width="15.66015625" style="0" customWidth="1"/>
    <col min="2" max="2" width="51.5" style="0" customWidth="1"/>
    <col min="3" max="3" width="33.66015625" style="0" customWidth="1"/>
    <col min="4" max="4" width="29.33203125" style="0" customWidth="1"/>
    <col min="5" max="7" width="20.83203125" style="0" customWidth="1"/>
    <col min="8" max="8" width="27.16015625" style="0" customWidth="1"/>
  </cols>
  <sheetData>
    <row r="1" spans="1:8" ht="15.75" thickBot="1">
      <c r="A1" s="688" t="s">
        <v>449</v>
      </c>
      <c r="B1" s="688"/>
      <c r="C1" s="688"/>
      <c r="D1" s="688"/>
      <c r="E1" s="688"/>
      <c r="F1" s="688"/>
      <c r="G1" s="688"/>
      <c r="H1" s="688"/>
    </row>
    <row r="2" spans="1:8" ht="45.75" thickBot="1">
      <c r="A2" s="689" t="s">
        <v>354</v>
      </c>
      <c r="B2" s="690" t="s">
        <v>212</v>
      </c>
      <c r="C2" s="690" t="s">
        <v>448</v>
      </c>
      <c r="D2" s="690" t="s">
        <v>345</v>
      </c>
      <c r="E2" s="690" t="s">
        <v>352</v>
      </c>
      <c r="F2" s="690" t="s">
        <v>353</v>
      </c>
      <c r="G2" s="690" t="s">
        <v>384</v>
      </c>
      <c r="H2" s="689" t="s">
        <v>381</v>
      </c>
    </row>
    <row r="3" spans="1:8" ht="29.25" thickBot="1">
      <c r="A3" s="474" t="s">
        <v>355</v>
      </c>
      <c r="B3" s="471" t="s">
        <v>348</v>
      </c>
      <c r="C3" s="694" t="s">
        <v>390</v>
      </c>
      <c r="D3" s="475">
        <v>10</v>
      </c>
      <c r="E3" s="475">
        <v>2</v>
      </c>
      <c r="F3" s="475" t="s">
        <v>346</v>
      </c>
      <c r="G3" s="694" t="s">
        <v>390</v>
      </c>
      <c r="H3" s="694" t="s">
        <v>390</v>
      </c>
    </row>
    <row r="4" spans="1:8" ht="43.5" thickBot="1">
      <c r="A4" s="474" t="s">
        <v>356</v>
      </c>
      <c r="B4" s="471" t="s">
        <v>349</v>
      </c>
      <c r="C4" s="694" t="s">
        <v>390</v>
      </c>
      <c r="D4" s="475">
        <v>10</v>
      </c>
      <c r="E4" s="475">
        <v>2</v>
      </c>
      <c r="F4" s="475" t="s">
        <v>346</v>
      </c>
      <c r="G4" s="694" t="s">
        <v>390</v>
      </c>
      <c r="H4" s="694" t="s">
        <v>390</v>
      </c>
    </row>
    <row r="5" spans="1:8" ht="86.25" thickBot="1">
      <c r="A5" s="474" t="s">
        <v>357</v>
      </c>
      <c r="B5" s="471" t="s">
        <v>350</v>
      </c>
      <c r="C5" s="694" t="s">
        <v>390</v>
      </c>
      <c r="D5" s="475">
        <v>3</v>
      </c>
      <c r="E5" s="475" t="s">
        <v>346</v>
      </c>
      <c r="F5" s="475">
        <v>1</v>
      </c>
      <c r="G5" s="694" t="s">
        <v>390</v>
      </c>
      <c r="H5" s="694" t="s">
        <v>390</v>
      </c>
    </row>
    <row r="6" spans="1:8" ht="29.25" thickBot="1">
      <c r="A6" s="474" t="s">
        <v>358</v>
      </c>
      <c r="B6" s="471" t="s">
        <v>351</v>
      </c>
      <c r="C6" s="694" t="s">
        <v>390</v>
      </c>
      <c r="D6" s="475">
        <v>5</v>
      </c>
      <c r="E6" s="475">
        <v>1</v>
      </c>
      <c r="F6" s="475" t="s">
        <v>346</v>
      </c>
      <c r="G6" s="694" t="s">
        <v>390</v>
      </c>
      <c r="H6" s="694" t="s">
        <v>390</v>
      </c>
    </row>
    <row r="7" spans="1:8" ht="15.75" thickBot="1">
      <c r="A7" s="473"/>
      <c r="B7" s="677" t="s">
        <v>24</v>
      </c>
      <c r="C7" s="677"/>
      <c r="D7" s="678"/>
      <c r="E7" s="470"/>
      <c r="F7" s="470"/>
      <c r="G7" s="694" t="s">
        <v>390</v>
      </c>
      <c r="H7" s="694" t="s">
        <v>390</v>
      </c>
    </row>
    <row r="8" spans="1:8" ht="45.75" thickBot="1">
      <c r="A8" s="689" t="s">
        <v>354</v>
      </c>
      <c r="B8" s="690" t="s">
        <v>212</v>
      </c>
      <c r="C8" s="690" t="s">
        <v>448</v>
      </c>
      <c r="D8" s="690" t="s">
        <v>380</v>
      </c>
      <c r="E8" s="690" t="s">
        <v>352</v>
      </c>
      <c r="F8" s="690" t="s">
        <v>353</v>
      </c>
      <c r="G8" s="690"/>
      <c r="H8" s="689" t="s">
        <v>382</v>
      </c>
    </row>
    <row r="9" spans="1:8" ht="29.25" thickBot="1">
      <c r="A9" s="474" t="s">
        <v>359</v>
      </c>
      <c r="B9" s="471" t="s">
        <v>385</v>
      </c>
      <c r="C9" s="694" t="s">
        <v>390</v>
      </c>
      <c r="D9" s="475">
        <v>150</v>
      </c>
      <c r="E9" s="475">
        <v>30</v>
      </c>
      <c r="F9" s="475" t="s">
        <v>346</v>
      </c>
      <c r="G9" s="694" t="s">
        <v>390</v>
      </c>
      <c r="H9" s="694" t="s">
        <v>390</v>
      </c>
    </row>
    <row r="10" spans="1:8" ht="18.75" customHeight="1" thickBot="1">
      <c r="A10" s="474" t="s">
        <v>360</v>
      </c>
      <c r="B10" s="472" t="s">
        <v>347</v>
      </c>
      <c r="C10" s="694" t="s">
        <v>390</v>
      </c>
      <c r="D10" s="475">
        <v>5</v>
      </c>
      <c r="E10" s="475">
        <v>1</v>
      </c>
      <c r="F10" s="475" t="s">
        <v>346</v>
      </c>
      <c r="G10" s="694" t="s">
        <v>390</v>
      </c>
      <c r="H10" s="694" t="s">
        <v>390</v>
      </c>
    </row>
    <row r="11" spans="1:8" ht="15.75" thickBot="1">
      <c r="A11" s="473"/>
      <c r="B11" s="677" t="s">
        <v>24</v>
      </c>
      <c r="C11" s="677"/>
      <c r="D11" s="678"/>
      <c r="E11" s="470"/>
      <c r="F11" s="470"/>
      <c r="G11" s="694" t="s">
        <v>390</v>
      </c>
      <c r="H11" s="694" t="s">
        <v>390</v>
      </c>
    </row>
    <row r="12" spans="1:8" ht="15.75" thickBot="1">
      <c r="A12" s="691" t="s">
        <v>450</v>
      </c>
      <c r="B12" s="692"/>
      <c r="C12" s="692"/>
      <c r="D12" s="692"/>
      <c r="E12" s="692"/>
      <c r="F12" s="692"/>
      <c r="G12" s="692"/>
      <c r="H12" s="693"/>
    </row>
  </sheetData>
  <sheetProtection/>
  <mergeCells count="4">
    <mergeCell ref="A1:H1"/>
    <mergeCell ref="B7:D7"/>
    <mergeCell ref="B11:D11"/>
    <mergeCell ref="A12:H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8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166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163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167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1295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168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169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1194.44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</v>
      </c>
      <c r="K24" s="139">
        <f>K23*J24</f>
        <v>0</v>
      </c>
    </row>
    <row r="25" spans="1:11" s="137" customFormat="1" ht="15">
      <c r="A25" s="132" t="s">
        <v>1</v>
      </c>
      <c r="B25" s="133" t="s">
        <v>170</v>
      </c>
      <c r="C25" s="134"/>
      <c r="D25" s="134"/>
      <c r="E25" s="134"/>
      <c r="F25" s="134"/>
      <c r="G25" s="134"/>
      <c r="H25" s="134"/>
      <c r="I25" s="150"/>
      <c r="J25" s="135"/>
      <c r="K25" s="140">
        <f>J145</f>
        <v>0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1194.44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65.19449999999998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223.9624946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0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0</v>
      </c>
    </row>
    <row r="33" spans="1:11" ht="15">
      <c r="A33" s="99" t="s">
        <v>4</v>
      </c>
      <c r="B33" s="156" t="s">
        <v>181</v>
      </c>
      <c r="C33" s="157"/>
      <c r="D33" s="157"/>
      <c r="E33" s="157"/>
      <c r="F33" s="157"/>
      <c r="G33" s="157"/>
      <c r="H33" s="157"/>
      <c r="I33" s="158"/>
      <c r="J33" s="160"/>
      <c r="K33" s="159">
        <v>35.83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324.98699459999995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238.88800000000003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17.9166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11.944400000000002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2.3888800000000003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29.861000000000004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95.55520000000001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12.541620000000002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7.16664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416.26234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108.574596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</v>
      </c>
      <c r="K55" s="199">
        <f>K54*J52</f>
        <v>37.83824670600001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</v>
      </c>
      <c r="K56" s="203">
        <f>K54+K55</f>
        <v>146.412842706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12.541620000000002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</v>
      </c>
      <c r="K59" s="214">
        <f>J52*K58</f>
        <v>4.370754570000002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16.912374570000004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7.524972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0.60199776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4.299984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23.172136000000002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8.122192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47.77760000000001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91.49888176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108.574596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36.191532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16.602716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1.1944400000000002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3.3444320000000003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3.9416520000000004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169.849368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38.88279443966667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208.73216243966667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879.8186014756667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2429.2455960756665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2429.2455960756665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1194.44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324.98699459999995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879.8186014756667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2429.2455960756665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8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13</v>
      </c>
      <c r="H118" s="11">
        <v>20.7365</v>
      </c>
      <c r="I118" s="11">
        <v>1</v>
      </c>
      <c r="J118" s="13">
        <f>G118*H118</f>
        <v>269.5745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1194.44</v>
      </c>
      <c r="C121" s="11">
        <v>6</v>
      </c>
      <c r="D121" s="12">
        <f>B121*C121/100</f>
        <v>71.66640000000001</v>
      </c>
      <c r="E121" s="260"/>
      <c r="G121" s="12">
        <f>J118</f>
        <v>269.5745</v>
      </c>
      <c r="H121" s="348">
        <v>0.1692</v>
      </c>
      <c r="I121" s="12">
        <f>G121*H121</f>
        <v>45.612005399999994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71.66640000000001</v>
      </c>
      <c r="D124" s="14">
        <f>B124-C124</f>
        <v>65.19449999999998</v>
      </c>
      <c r="E124" s="107"/>
      <c r="G124" s="12">
        <f>J118</f>
        <v>269.5745</v>
      </c>
      <c r="H124" s="15">
        <f>I121</f>
        <v>45.612005399999994</v>
      </c>
      <c r="I124" s="14">
        <f>G124-H124</f>
        <v>223.9624946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 hidden="1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 hidden="1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 hidden="1">
      <c r="A141" s="577">
        <v>1295</v>
      </c>
      <c r="B141" s="578"/>
      <c r="C141" s="317">
        <v>220</v>
      </c>
      <c r="D141" s="318">
        <f>A141/C141</f>
        <v>5.886363636363637</v>
      </c>
      <c r="E141" s="317">
        <v>40</v>
      </c>
      <c r="F141" s="318">
        <f>D141*E141</f>
        <v>235.45454545454547</v>
      </c>
      <c r="G141" s="317">
        <v>5</v>
      </c>
      <c r="H141" s="318">
        <f>F141/G141</f>
        <v>47.09090909090909</v>
      </c>
      <c r="I141" s="319">
        <f>365.25/12</f>
        <v>30.4375</v>
      </c>
      <c r="J141" s="318">
        <f>A141/220*200</f>
        <v>1177.2727272727273</v>
      </c>
      <c r="K141" s="322"/>
    </row>
    <row r="142" spans="1:11" s="123" customFormat="1" ht="15" hidden="1">
      <c r="A142" s="323"/>
      <c r="B142" s="315"/>
      <c r="D142" s="320"/>
      <c r="F142" s="320"/>
      <c r="H142" s="320"/>
      <c r="I142" s="321"/>
      <c r="J142" s="320"/>
      <c r="K142" s="322"/>
    </row>
    <row r="143" spans="1:11" ht="15" hidden="1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 hidden="1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 hidden="1">
      <c r="A145" s="577">
        <v>0</v>
      </c>
      <c r="B145" s="578"/>
      <c r="C145" s="317">
        <v>220</v>
      </c>
      <c r="D145" s="318">
        <f>A145/C145</f>
        <v>0</v>
      </c>
      <c r="E145" s="317">
        <v>30</v>
      </c>
      <c r="F145" s="318">
        <f>D145*E145</f>
        <v>0</v>
      </c>
      <c r="G145" s="317">
        <v>5</v>
      </c>
      <c r="H145" s="318">
        <f>F145/G145</f>
        <v>0</v>
      </c>
      <c r="I145" s="319">
        <f>I141:I141</f>
        <v>30.4375</v>
      </c>
      <c r="J145" s="318">
        <f>H145*I145</f>
        <v>0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8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182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163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167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1295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168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169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1194.44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</v>
      </c>
      <c r="K24" s="139">
        <f>K23*J24</f>
        <v>0</v>
      </c>
    </row>
    <row r="25" spans="1:11" s="137" customFormat="1" ht="15">
      <c r="A25" s="132" t="s">
        <v>1</v>
      </c>
      <c r="B25" s="133" t="s">
        <v>170</v>
      </c>
      <c r="C25" s="134"/>
      <c r="D25" s="134"/>
      <c r="E25" s="134"/>
      <c r="F25" s="134"/>
      <c r="G25" s="134"/>
      <c r="H25" s="134"/>
      <c r="I25" s="150"/>
      <c r="J25" s="135"/>
      <c r="K25" s="140">
        <f>J145</f>
        <v>0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1194.44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65.19449999999998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189.5067262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0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0</v>
      </c>
    </row>
    <row r="33" spans="1:11" ht="15">
      <c r="A33" s="99" t="s">
        <v>4</v>
      </c>
      <c r="B33" s="156" t="s">
        <v>181</v>
      </c>
      <c r="C33" s="157"/>
      <c r="D33" s="157"/>
      <c r="E33" s="157"/>
      <c r="F33" s="157"/>
      <c r="G33" s="157"/>
      <c r="H33" s="157"/>
      <c r="I33" s="158"/>
      <c r="J33" s="160"/>
      <c r="K33" s="159">
        <v>35.83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290.5312262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238.88800000000003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17.9166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11.944400000000002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2.3888800000000003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29.861000000000004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95.55520000000001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12.541620000000002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7.16664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416.26234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108.574596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</v>
      </c>
      <c r="K55" s="199">
        <f>K54*J52</f>
        <v>37.83824670600001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</v>
      </c>
      <c r="K56" s="203">
        <f>K54+K55</f>
        <v>146.412842706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12.541620000000002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</v>
      </c>
      <c r="K59" s="214">
        <f>J52*K58</f>
        <v>4.370754570000002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16.912374570000004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7.524972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0.60199776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4.299984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23.172136000000002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8.122192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47.77760000000001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91.49888176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108.574596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36.191532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16.602716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1.1944400000000002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3.3444320000000003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3.9416520000000004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169.849368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38.88279443966667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208.73216243966667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879.8186014756667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2394.789827675667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2394.789827675667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1194.44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290.5312262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879.8186014756667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2394.789827675667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11</v>
      </c>
      <c r="H118" s="11">
        <v>20.7365</v>
      </c>
      <c r="I118" s="11">
        <v>1</v>
      </c>
      <c r="J118" s="13">
        <f>G118*H118</f>
        <v>228.1015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1194.44</v>
      </c>
      <c r="C121" s="11">
        <v>6</v>
      </c>
      <c r="D121" s="12">
        <f>B121*C121/100</f>
        <v>71.66640000000001</v>
      </c>
      <c r="E121" s="260"/>
      <c r="G121" s="12">
        <f>J118</f>
        <v>228.1015</v>
      </c>
      <c r="H121" s="348">
        <v>0.1692</v>
      </c>
      <c r="I121" s="12">
        <f>G121*H121</f>
        <v>38.5947738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71.66640000000001</v>
      </c>
      <c r="D124" s="14">
        <f>B124-C124</f>
        <v>65.19449999999998</v>
      </c>
      <c r="E124" s="107"/>
      <c r="G124" s="12">
        <f>J118</f>
        <v>228.1015</v>
      </c>
      <c r="H124" s="15">
        <f>I121</f>
        <v>38.5947738</v>
      </c>
      <c r="I124" s="14">
        <f>G124-H124</f>
        <v>189.5067262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 hidden="1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 hidden="1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 hidden="1">
      <c r="A141" s="577">
        <v>1295</v>
      </c>
      <c r="B141" s="578"/>
      <c r="C141" s="317">
        <v>220</v>
      </c>
      <c r="D141" s="318">
        <f>A141/C141</f>
        <v>5.886363636363637</v>
      </c>
      <c r="E141" s="317">
        <v>40</v>
      </c>
      <c r="F141" s="318">
        <f>D141*E141</f>
        <v>235.45454545454547</v>
      </c>
      <c r="G141" s="317">
        <v>5</v>
      </c>
      <c r="H141" s="318">
        <f>F141/G141</f>
        <v>47.09090909090909</v>
      </c>
      <c r="I141" s="319">
        <f>365.25/12</f>
        <v>30.4375</v>
      </c>
      <c r="J141" s="318">
        <f>A141/220*200</f>
        <v>1177.2727272727273</v>
      </c>
      <c r="K141" s="322"/>
    </row>
    <row r="142" spans="1:11" s="123" customFormat="1" ht="15" hidden="1">
      <c r="A142" s="323"/>
      <c r="B142" s="315"/>
      <c r="D142" s="320"/>
      <c r="F142" s="320"/>
      <c r="H142" s="320"/>
      <c r="I142" s="321"/>
      <c r="J142" s="320"/>
      <c r="K142" s="322"/>
    </row>
    <row r="143" spans="1:11" ht="15" hidden="1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 hidden="1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 hidden="1">
      <c r="A145" s="577">
        <v>0</v>
      </c>
      <c r="B145" s="578"/>
      <c r="C145" s="317">
        <v>220</v>
      </c>
      <c r="D145" s="318">
        <f>A145/C145</f>
        <v>0</v>
      </c>
      <c r="E145" s="317">
        <v>30</v>
      </c>
      <c r="F145" s="318">
        <f>D145*E145</f>
        <v>0</v>
      </c>
      <c r="G145" s="317">
        <v>5</v>
      </c>
      <c r="H145" s="318">
        <f>F145/G145</f>
        <v>0</v>
      </c>
      <c r="I145" s="319">
        <f>I141:I141</f>
        <v>30.4375</v>
      </c>
      <c r="J145" s="318">
        <f>H145*I145</f>
        <v>0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5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183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163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167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1295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168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169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1194.44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</v>
      </c>
      <c r="K24" s="139">
        <f>K23*J24</f>
        <v>0</v>
      </c>
    </row>
    <row r="25" spans="1:11" s="137" customFormat="1" ht="15">
      <c r="A25" s="132" t="s">
        <v>1</v>
      </c>
      <c r="B25" s="133" t="s">
        <v>170</v>
      </c>
      <c r="C25" s="134"/>
      <c r="D25" s="134"/>
      <c r="E25" s="134"/>
      <c r="F25" s="134"/>
      <c r="G25" s="134"/>
      <c r="H25" s="134"/>
      <c r="I25" s="150"/>
      <c r="J25" s="135"/>
      <c r="K25" s="140">
        <f>J145</f>
        <v>0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1194.44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65.19449999999998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189.5067262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0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0</v>
      </c>
    </row>
    <row r="33" spans="1:11" ht="15">
      <c r="A33" s="99" t="s">
        <v>4</v>
      </c>
      <c r="B33" s="156" t="s">
        <v>181</v>
      </c>
      <c r="C33" s="157"/>
      <c r="D33" s="157"/>
      <c r="E33" s="157"/>
      <c r="F33" s="157"/>
      <c r="G33" s="157"/>
      <c r="H33" s="157"/>
      <c r="I33" s="158"/>
      <c r="J33" s="160"/>
      <c r="K33" s="159">
        <v>35.83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290.5312262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238.88800000000003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17.9166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11.944400000000002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2.3888800000000003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29.861000000000004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95.55520000000001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12.541620000000002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7.16664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416.26234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108.574596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</v>
      </c>
      <c r="K55" s="199">
        <f>K54*J52</f>
        <v>37.83824670600001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</v>
      </c>
      <c r="K56" s="203">
        <f>K54+K55</f>
        <v>146.412842706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12.541620000000002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</v>
      </c>
      <c r="K59" s="214">
        <f>J52*K58</f>
        <v>4.370754570000002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16.912374570000004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7.524972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0.60199776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4.299984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23.172136000000002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8.122192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47.77760000000001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91.49888176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108.574596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36.191532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16.602716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1.1944400000000002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3.3444320000000003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3.9416520000000004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169.849368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38.88279443966667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208.73216243966667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879.8186014756667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2394.789827675667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2394.789827675667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0.02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0.0565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0.9435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1194.44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290.5312262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879.8186014756667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2394.789827675667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11</v>
      </c>
      <c r="H118" s="11">
        <v>20.7365</v>
      </c>
      <c r="I118" s="11">
        <v>1</v>
      </c>
      <c r="J118" s="13">
        <f>G118*H118</f>
        <v>228.1015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1194.44</v>
      </c>
      <c r="C121" s="11">
        <v>6</v>
      </c>
      <c r="D121" s="12">
        <f>B121*C121/100</f>
        <v>71.66640000000001</v>
      </c>
      <c r="E121" s="260"/>
      <c r="G121" s="12">
        <f>J118</f>
        <v>228.1015</v>
      </c>
      <c r="H121" s="348">
        <v>0.1692</v>
      </c>
      <c r="I121" s="12">
        <f>G121*H121</f>
        <v>38.5947738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71.66640000000001</v>
      </c>
      <c r="D124" s="14">
        <f>B124-C124</f>
        <v>65.19449999999998</v>
      </c>
      <c r="E124" s="107"/>
      <c r="G124" s="12">
        <f>J118</f>
        <v>228.1015</v>
      </c>
      <c r="H124" s="15">
        <f>I121</f>
        <v>38.5947738</v>
      </c>
      <c r="I124" s="14">
        <f>G124-H124</f>
        <v>189.5067262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 hidden="1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 hidden="1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 hidden="1">
      <c r="A141" s="577">
        <v>1295</v>
      </c>
      <c r="B141" s="578"/>
      <c r="C141" s="317">
        <v>220</v>
      </c>
      <c r="D141" s="318">
        <f>A141/C141</f>
        <v>5.886363636363637</v>
      </c>
      <c r="E141" s="317">
        <v>40</v>
      </c>
      <c r="F141" s="318">
        <f>D141*E141</f>
        <v>235.45454545454547</v>
      </c>
      <c r="G141" s="317">
        <v>5</v>
      </c>
      <c r="H141" s="318">
        <f>F141/G141</f>
        <v>47.09090909090909</v>
      </c>
      <c r="I141" s="319">
        <f>365.25/12</f>
        <v>30.4375</v>
      </c>
      <c r="J141" s="318">
        <f>A141/220*200</f>
        <v>1177.2727272727273</v>
      </c>
      <c r="K141" s="322"/>
    </row>
    <row r="142" spans="1:11" s="123" customFormat="1" ht="15" hidden="1">
      <c r="A142" s="323"/>
      <c r="B142" s="315"/>
      <c r="D142" s="320"/>
      <c r="F142" s="320"/>
      <c r="H142" s="320"/>
      <c r="I142" s="321"/>
      <c r="J142" s="320"/>
      <c r="K142" s="322"/>
    </row>
    <row r="143" spans="1:11" ht="15" hidden="1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 hidden="1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 hidden="1">
      <c r="A145" s="577">
        <v>0</v>
      </c>
      <c r="B145" s="578"/>
      <c r="C145" s="317">
        <v>220</v>
      </c>
      <c r="D145" s="318">
        <f>A145/C145</f>
        <v>0</v>
      </c>
      <c r="E145" s="317">
        <v>30</v>
      </c>
      <c r="F145" s="318">
        <f>D145*E145</f>
        <v>0</v>
      </c>
      <c r="G145" s="317">
        <v>5</v>
      </c>
      <c r="H145" s="318">
        <f>F145/G145</f>
        <v>0</v>
      </c>
      <c r="I145" s="319">
        <f>I141:I141</f>
        <v>30.4375</v>
      </c>
      <c r="J145" s="318">
        <f>H145*I145</f>
        <v>0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5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171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163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167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1295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168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169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1194.44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</v>
      </c>
      <c r="K24" s="139">
        <f>K23*J24</f>
        <v>0</v>
      </c>
    </row>
    <row r="25" spans="1:11" s="137" customFormat="1" ht="15">
      <c r="A25" s="132" t="s">
        <v>1</v>
      </c>
      <c r="B25" s="133" t="s">
        <v>170</v>
      </c>
      <c r="C25" s="134"/>
      <c r="D25" s="134"/>
      <c r="E25" s="134"/>
      <c r="F25" s="134"/>
      <c r="G25" s="134"/>
      <c r="H25" s="134"/>
      <c r="I25" s="150"/>
      <c r="J25" s="135"/>
      <c r="K25" s="140">
        <f>J145</f>
        <v>0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1194.44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65.19449999999998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121.308525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0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0</v>
      </c>
    </row>
    <row r="33" spans="1:11" ht="15">
      <c r="A33" s="99" t="s">
        <v>4</v>
      </c>
      <c r="B33" s="156" t="s">
        <v>181</v>
      </c>
      <c r="C33" s="157"/>
      <c r="D33" s="157"/>
      <c r="E33" s="157"/>
      <c r="F33" s="157"/>
      <c r="G33" s="157"/>
      <c r="H33" s="157"/>
      <c r="I33" s="158"/>
      <c r="J33" s="160"/>
      <c r="K33" s="159">
        <v>35.83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222.33302499999996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238.88800000000003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17.9166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11.944400000000002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2.3888800000000003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29.861000000000004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95.55520000000001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12.541620000000002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7.16664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416.26234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108.574596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</v>
      </c>
      <c r="K55" s="199">
        <f>K54*J52</f>
        <v>37.83824670600001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</v>
      </c>
      <c r="K56" s="203">
        <f>K54+K55</f>
        <v>146.412842706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12.541620000000002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</v>
      </c>
      <c r="K59" s="214">
        <f>J52*K58</f>
        <v>4.370754570000002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16.912374570000004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7.524972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0.60199776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4.299984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23.172136000000002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8.122192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47.77760000000001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91.49888176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108.574596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36.191532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16.602716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1.1944400000000002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3.3444320000000003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3.9416520000000004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169.849368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38.88279443966667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208.73216243966667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879.8186014756667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2326.5916264756665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2326.5916264756665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0.03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0.0665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0.9335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1194.44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222.33302499999996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879.8186014756667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2326.5916264756665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6.5</v>
      </c>
      <c r="H118" s="11">
        <v>20.7365</v>
      </c>
      <c r="I118" s="11">
        <v>1</v>
      </c>
      <c r="J118" s="13">
        <f>G118*H118</f>
        <v>134.78725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1194.44</v>
      </c>
      <c r="C121" s="11">
        <v>6</v>
      </c>
      <c r="D121" s="12">
        <f>B121*C121/100</f>
        <v>71.66640000000001</v>
      </c>
      <c r="E121" s="260"/>
      <c r="G121" s="12">
        <f>J118</f>
        <v>134.78725</v>
      </c>
      <c r="H121" s="348">
        <v>0.1</v>
      </c>
      <c r="I121" s="12">
        <f>G121*H121</f>
        <v>13.478725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71.66640000000001</v>
      </c>
      <c r="D124" s="14">
        <f>B124-C124</f>
        <v>65.19449999999998</v>
      </c>
      <c r="E124" s="107"/>
      <c r="G124" s="12">
        <f>J118</f>
        <v>134.78725</v>
      </c>
      <c r="H124" s="15">
        <f>I121</f>
        <v>13.478725</v>
      </c>
      <c r="I124" s="14">
        <f>G124-H124</f>
        <v>121.308525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 hidden="1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 hidden="1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 hidden="1">
      <c r="A141" s="577">
        <v>1295</v>
      </c>
      <c r="B141" s="578"/>
      <c r="C141" s="317">
        <v>220</v>
      </c>
      <c r="D141" s="318">
        <f>A141/C141</f>
        <v>5.886363636363637</v>
      </c>
      <c r="E141" s="317">
        <v>40</v>
      </c>
      <c r="F141" s="318">
        <f>D141*E141</f>
        <v>235.45454545454547</v>
      </c>
      <c r="G141" s="317">
        <v>5</v>
      </c>
      <c r="H141" s="318">
        <f>F141/G141</f>
        <v>47.09090909090909</v>
      </c>
      <c r="I141" s="319">
        <f>365.25/12</f>
        <v>30.4375</v>
      </c>
      <c r="J141" s="318">
        <f>A141/220*200</f>
        <v>1177.2727272727273</v>
      </c>
      <c r="K141" s="322"/>
    </row>
    <row r="142" spans="1:11" s="123" customFormat="1" ht="15" hidden="1">
      <c r="A142" s="323"/>
      <c r="B142" s="315"/>
      <c r="D142" s="320"/>
      <c r="F142" s="320"/>
      <c r="H142" s="320"/>
      <c r="I142" s="321"/>
      <c r="J142" s="320"/>
      <c r="K142" s="322"/>
    </row>
    <row r="143" spans="1:11" ht="15" hidden="1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 hidden="1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 hidden="1">
      <c r="A145" s="577">
        <v>0</v>
      </c>
      <c r="B145" s="578"/>
      <c r="C145" s="317">
        <v>220</v>
      </c>
      <c r="D145" s="318">
        <f>A145/C145</f>
        <v>0</v>
      </c>
      <c r="E145" s="317">
        <v>30</v>
      </c>
      <c r="F145" s="318">
        <f>D145*E145</f>
        <v>0</v>
      </c>
      <c r="G145" s="317">
        <v>5</v>
      </c>
      <c r="H145" s="318">
        <f>F145/G145</f>
        <v>0</v>
      </c>
      <c r="I145" s="319">
        <f>I141:I141</f>
        <v>30.4375</v>
      </c>
      <c r="J145" s="318">
        <f>H145*I145</f>
        <v>0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8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184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185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872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186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176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804.29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29.187684100000002</v>
      </c>
    </row>
    <row r="25" spans="1:11" s="137" customFormat="1" ht="15">
      <c r="A25" s="132" t="s">
        <v>1</v>
      </c>
      <c r="B25" s="133" t="s">
        <v>170</v>
      </c>
      <c r="C25" s="134"/>
      <c r="D25" s="134"/>
      <c r="E25" s="134"/>
      <c r="F25" s="134"/>
      <c r="G25" s="134"/>
      <c r="H25" s="134"/>
      <c r="I25" s="150"/>
      <c r="J25" s="135"/>
      <c r="K25" s="140"/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833.4776840999999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69.94065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353.44065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166.69553682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12.502165261499998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8.334776841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1.6669553681999998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20.8369421025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66.678214728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8.75151568305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5.0008661046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290.46697290885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75.76312148468999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26.40344783741447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102.16656932210446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8.75151568305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0.0036592500000000015</v>
      </c>
      <c r="K59" s="214">
        <f>J52*K58</f>
        <v>3.0499032155429258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11.801418898592926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5.250909409829999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0.42007275278639994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3.0005196627599995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16.169467071539998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5.667648251879999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33.339107364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63.8477245127964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75.76312148468999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25.254373828229998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11.585339808989998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0.8334776840999999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2.3337375154799997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2.7504763575299997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118.52052667901998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27.132331017807285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145.65285769682725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613.9355433391711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1830.853877439171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1830.853877439171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833.4776840999999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353.44065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613.9355433391711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1830.853877439171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2.85</v>
      </c>
      <c r="C118" s="11">
        <v>2</v>
      </c>
      <c r="D118" s="11">
        <v>20.7365</v>
      </c>
      <c r="E118" s="12">
        <f>B118*C118*D118</f>
        <v>118.19805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804.29</v>
      </c>
      <c r="C121" s="11">
        <v>6</v>
      </c>
      <c r="D121" s="12">
        <f>B121*C121/100</f>
        <v>48.2574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118.19805</v>
      </c>
      <c r="C124" s="300">
        <f>D121</f>
        <v>48.2574</v>
      </c>
      <c r="D124" s="14">
        <f>B124-C124</f>
        <v>69.94065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950</v>
      </c>
      <c r="B141" s="578"/>
      <c r="C141" s="317">
        <v>220</v>
      </c>
      <c r="D141" s="318">
        <f>A141/C141</f>
        <v>4.318181818181818</v>
      </c>
      <c r="E141" s="317">
        <v>30</v>
      </c>
      <c r="F141" s="318">
        <f>D141*E141</f>
        <v>129.54545454545456</v>
      </c>
      <c r="G141" s="317">
        <v>5</v>
      </c>
      <c r="H141" s="318">
        <f>F141/G141</f>
        <v>25.909090909090914</v>
      </c>
      <c r="I141" s="319">
        <f>365.25/12</f>
        <v>30.4375</v>
      </c>
      <c r="J141" s="318">
        <f>H141*I141</f>
        <v>788.6079545454547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66</v>
      </c>
      <c r="B145" s="578"/>
      <c r="C145" s="317">
        <v>220</v>
      </c>
      <c r="D145" s="318">
        <f>A145/C145</f>
        <v>0.3</v>
      </c>
      <c r="E145" s="317">
        <v>30</v>
      </c>
      <c r="F145" s="318">
        <f>D145*E145</f>
        <v>9</v>
      </c>
      <c r="G145" s="317">
        <v>5</v>
      </c>
      <c r="H145" s="318">
        <f>F145/G145</f>
        <v>1.8</v>
      </c>
      <c r="I145" s="319">
        <f>I141:I141</f>
        <v>30.4375</v>
      </c>
      <c r="J145" s="318">
        <f>H145*I145</f>
        <v>54.7875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22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187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 t="s">
        <v>188</v>
      </c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>
        <v>1</v>
      </c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95" t="s">
        <v>189</v>
      </c>
      <c r="J17" s="596"/>
      <c r="K17" s="59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1337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190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176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/>
      <c r="J23" s="135"/>
      <c r="K23" s="136">
        <v>1233.18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44.7521022</v>
      </c>
    </row>
    <row r="25" spans="1:11" s="137" customFormat="1" ht="15">
      <c r="A25" s="132" t="s">
        <v>1</v>
      </c>
      <c r="B25" s="133" t="s">
        <v>191</v>
      </c>
      <c r="C25" s="134"/>
      <c r="D25" s="134"/>
      <c r="E25" s="134"/>
      <c r="F25" s="134"/>
      <c r="G25" s="134"/>
      <c r="H25" s="134"/>
      <c r="I25" s="150"/>
      <c r="J25" s="135"/>
      <c r="K25" s="140">
        <v>47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1324.9321022000001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44.20725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327.70725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264.98642044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19.873981533000002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13.249321022000002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2.6498642044000005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33.123302555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105.99456817600002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13.911787073100003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7.949592613200001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461.7388376167001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120.43632808998001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41.972060339358045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162.40838842933806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13.911787073100003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0.0036592500000000015</v>
      </c>
      <c r="K59" s="214">
        <f>J52*K58</f>
        <v>4.8482577949753525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18.760044868075354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8.347072243860001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0.6677657795088001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4.769755567920001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25.703682782680005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9.00953829496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52.99728408800001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101.49509875692883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120.43632808998001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40.145442696660005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18.416556220580002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1.3249321022000002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3.7098098861600004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4.37227593726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188.40534493284002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43.130724503832795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231.53606943667282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975.9384391077152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2658.5777913077154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2658.5777913077154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0.05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0.08650000000000001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0.9135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1324.9321022000001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327.70725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975.9384391077152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2658.5777913077154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I$110*$H111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2.85</v>
      </c>
      <c r="C118" s="11">
        <v>2</v>
      </c>
      <c r="D118" s="11">
        <v>20.7365</v>
      </c>
      <c r="E118" s="12">
        <f>B118*C118*D118</f>
        <v>118.19805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1233.18</v>
      </c>
      <c r="C121" s="11">
        <v>6</v>
      </c>
      <c r="D121" s="12">
        <f>B121*C121/100</f>
        <v>73.9908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118.19805</v>
      </c>
      <c r="C124" s="300">
        <f>D121</f>
        <v>73.9908</v>
      </c>
      <c r="D124" s="14">
        <f>B124-C124</f>
        <v>44.20725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950</v>
      </c>
      <c r="B141" s="578"/>
      <c r="C141" s="317">
        <v>220</v>
      </c>
      <c r="D141" s="318">
        <f>A141/C141</f>
        <v>4.318181818181818</v>
      </c>
      <c r="E141" s="317">
        <v>30</v>
      </c>
      <c r="F141" s="318">
        <f>D141*E141</f>
        <v>129.54545454545456</v>
      </c>
      <c r="G141" s="317">
        <v>5</v>
      </c>
      <c r="H141" s="318">
        <f>F141/G141</f>
        <v>25.909090909090914</v>
      </c>
      <c r="I141" s="319">
        <f>365.25/12</f>
        <v>30.4375</v>
      </c>
      <c r="J141" s="318">
        <f>H141*I141</f>
        <v>788.6079545454547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66</v>
      </c>
      <c r="B145" s="578"/>
      <c r="C145" s="317">
        <v>220</v>
      </c>
      <c r="D145" s="318">
        <f>A145/C145</f>
        <v>0.3</v>
      </c>
      <c r="E145" s="317">
        <v>30</v>
      </c>
      <c r="F145" s="318">
        <f>D145*E145</f>
        <v>9</v>
      </c>
      <c r="G145" s="317">
        <v>5</v>
      </c>
      <c r="H145" s="318">
        <f>F145/G145</f>
        <v>1.8</v>
      </c>
      <c r="I145" s="319">
        <f>I141:I141</f>
        <v>30.4375</v>
      </c>
      <c r="J145" s="318">
        <f>H145*I145</f>
        <v>54.7875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6"/>
  <sheetViews>
    <sheetView zoomScalePageLayoutView="0" workbookViewId="0" topLeftCell="A31">
      <selection activeCell="K38" sqref="K38"/>
    </sheetView>
  </sheetViews>
  <sheetFormatPr defaultColWidth="13.5" defaultRowHeight="11.25"/>
  <cols>
    <col min="1" max="1" width="5.83203125" style="1" customWidth="1"/>
    <col min="2" max="2" width="16.33203125" style="1" customWidth="1"/>
    <col min="3" max="8" width="13.5" style="1" customWidth="1"/>
    <col min="9" max="9" width="16.33203125" style="1" customWidth="1"/>
    <col min="10" max="10" width="14" style="1" customWidth="1"/>
    <col min="11" max="11" width="15.16015625" style="1" customWidth="1"/>
    <col min="12" max="16384" width="13.5" style="1" customWidth="1"/>
  </cols>
  <sheetData>
    <row r="1" spans="1:11" s="82" customFormat="1" ht="20.25" customHeight="1" thickBot="1">
      <c r="A1" s="565" t="s">
        <v>158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ht="15">
      <c r="A2" s="555" t="s">
        <v>36</v>
      </c>
      <c r="B2" s="556"/>
      <c r="C2" s="568"/>
      <c r="D2" s="568"/>
      <c r="E2" s="568"/>
      <c r="F2" s="568"/>
      <c r="G2" s="568"/>
      <c r="H2" s="568"/>
      <c r="I2" s="568"/>
      <c r="J2" s="556"/>
      <c r="K2" s="569"/>
    </row>
    <row r="3" spans="1:11" ht="15.75" thickBot="1">
      <c r="A3" s="570" t="s">
        <v>35</v>
      </c>
      <c r="B3" s="571"/>
      <c r="C3" s="572"/>
      <c r="D3" s="573"/>
      <c r="E3" s="573"/>
      <c r="F3" s="573"/>
      <c r="G3" s="573"/>
      <c r="H3" s="573"/>
      <c r="I3" s="573"/>
      <c r="J3" s="573"/>
      <c r="K3" s="574"/>
    </row>
    <row r="4" spans="1:11" ht="15.75" thickBot="1">
      <c r="A4" s="83" t="s">
        <v>109</v>
      </c>
      <c r="B4" s="84"/>
      <c r="C4" s="84"/>
      <c r="D4" s="84"/>
      <c r="E4" s="84"/>
      <c r="F4" s="84"/>
      <c r="G4" s="84"/>
      <c r="H4" s="84"/>
      <c r="I4" s="543" t="s">
        <v>172</v>
      </c>
      <c r="J4" s="543"/>
      <c r="K4" s="544"/>
    </row>
    <row r="5" spans="1:11" ht="15">
      <c r="A5" s="555" t="s">
        <v>18</v>
      </c>
      <c r="B5" s="556"/>
      <c r="C5" s="557"/>
      <c r="D5" s="558"/>
      <c r="E5" s="558"/>
      <c r="F5" s="558"/>
      <c r="G5" s="558"/>
      <c r="H5" s="558"/>
      <c r="I5" s="558"/>
      <c r="J5" s="558"/>
      <c r="K5" s="559"/>
    </row>
    <row r="6" spans="1:11" ht="15">
      <c r="A6" s="560" t="s">
        <v>17</v>
      </c>
      <c r="B6" s="561"/>
      <c r="C6" s="598"/>
      <c r="D6" s="554"/>
      <c r="E6" s="554"/>
      <c r="F6" s="554"/>
      <c r="G6" s="554"/>
      <c r="H6" s="554"/>
      <c r="I6" s="554"/>
      <c r="J6" s="554"/>
      <c r="K6" s="563"/>
    </row>
    <row r="7" spans="1:11" ht="15">
      <c r="A7" s="560" t="s">
        <v>54</v>
      </c>
      <c r="B7" s="561"/>
      <c r="C7" s="598"/>
      <c r="D7" s="554"/>
      <c r="E7" s="554"/>
      <c r="F7" s="554"/>
      <c r="G7" s="554"/>
      <c r="H7" s="554"/>
      <c r="I7" s="554"/>
      <c r="J7" s="554"/>
      <c r="K7" s="563"/>
    </row>
    <row r="8" spans="1:11" ht="15.75" thickBot="1">
      <c r="A8" s="85"/>
      <c r="B8" s="86"/>
      <c r="C8" s="86"/>
      <c r="D8" s="86"/>
      <c r="E8" s="86"/>
      <c r="F8" s="87"/>
      <c r="G8" s="88"/>
      <c r="H8" s="86"/>
      <c r="I8" s="86"/>
      <c r="J8" s="86"/>
      <c r="K8" s="89"/>
    </row>
    <row r="9" spans="1:11" ht="15.75" thickBot="1">
      <c r="A9" s="90" t="s">
        <v>55</v>
      </c>
      <c r="B9" s="2"/>
      <c r="C9" s="2"/>
      <c r="D9" s="2"/>
      <c r="E9" s="2"/>
      <c r="F9" s="330"/>
      <c r="G9" s="91"/>
      <c r="H9" s="2"/>
      <c r="I9" s="2"/>
      <c r="J9" s="2"/>
      <c r="K9" s="92"/>
    </row>
    <row r="10" spans="1:11" ht="15">
      <c r="A10" s="93" t="s">
        <v>0</v>
      </c>
      <c r="B10" s="94" t="s">
        <v>16</v>
      </c>
      <c r="C10" s="94"/>
      <c r="D10" s="94"/>
      <c r="E10" s="94"/>
      <c r="F10" s="94"/>
      <c r="G10" s="94"/>
      <c r="H10" s="95"/>
      <c r="I10" s="96"/>
      <c r="J10" s="97"/>
      <c r="K10" s="98"/>
    </row>
    <row r="11" spans="1:11" ht="15">
      <c r="A11" s="99" t="s">
        <v>1</v>
      </c>
      <c r="B11" s="100" t="s">
        <v>7</v>
      </c>
      <c r="C11" s="100"/>
      <c r="D11" s="100"/>
      <c r="E11" s="100"/>
      <c r="F11" s="100"/>
      <c r="G11" s="100"/>
      <c r="H11" s="101"/>
      <c r="I11" s="102"/>
      <c r="J11" s="103"/>
      <c r="K11" s="104"/>
    </row>
    <row r="12" spans="1:11" ht="15">
      <c r="A12" s="99" t="s">
        <v>2</v>
      </c>
      <c r="B12" s="100" t="s">
        <v>38</v>
      </c>
      <c r="C12" s="100"/>
      <c r="D12" s="100"/>
      <c r="E12" s="100"/>
      <c r="F12" s="100"/>
      <c r="G12" s="100"/>
      <c r="H12" s="101"/>
      <c r="I12" s="540"/>
      <c r="J12" s="541"/>
      <c r="K12" s="104"/>
    </row>
    <row r="13" spans="1:11" ht="15">
      <c r="A13" s="105" t="s">
        <v>3</v>
      </c>
      <c r="B13" s="106" t="s">
        <v>48</v>
      </c>
      <c r="C13" s="106"/>
      <c r="D13" s="106"/>
      <c r="E13" s="106"/>
      <c r="F13" s="106"/>
      <c r="G13" s="106"/>
      <c r="H13" s="107"/>
      <c r="I13" s="332" t="s">
        <v>173</v>
      </c>
      <c r="J13" s="108"/>
      <c r="K13" s="4"/>
    </row>
    <row r="14" spans="1:11" ht="15">
      <c r="A14" s="99" t="s">
        <v>4</v>
      </c>
      <c r="B14" s="100" t="s">
        <v>8</v>
      </c>
      <c r="C14" s="100"/>
      <c r="D14" s="100"/>
      <c r="E14" s="100"/>
      <c r="F14" s="100"/>
      <c r="G14" s="100"/>
      <c r="H14" s="101"/>
      <c r="I14" s="332"/>
      <c r="J14" s="108"/>
      <c r="K14" s="104"/>
    </row>
    <row r="15" spans="1:11" ht="15.75" thickBot="1">
      <c r="A15" s="109" t="s">
        <v>5</v>
      </c>
      <c r="B15" s="110" t="s">
        <v>9</v>
      </c>
      <c r="C15" s="110"/>
      <c r="D15" s="110"/>
      <c r="E15" s="110"/>
      <c r="F15" s="110"/>
      <c r="G15" s="110"/>
      <c r="H15" s="111"/>
      <c r="I15" s="112">
        <v>12</v>
      </c>
      <c r="J15" s="113"/>
      <c r="K15" s="114"/>
    </row>
    <row r="16" spans="1:11" ht="15.75" thickBot="1">
      <c r="A16" s="542" t="s">
        <v>110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4"/>
    </row>
    <row r="17" spans="1:14" ht="15.75" thickBot="1">
      <c r="A17" s="115">
        <v>1</v>
      </c>
      <c r="B17" s="116" t="s">
        <v>37</v>
      </c>
      <c r="C17" s="94"/>
      <c r="D17" s="94"/>
      <c r="E17" s="94"/>
      <c r="F17" s="94"/>
      <c r="G17" s="94"/>
      <c r="H17" s="94"/>
      <c r="I17" s="545" t="s">
        <v>174</v>
      </c>
      <c r="J17" s="546"/>
      <c r="K17" s="547"/>
      <c r="N17" s="117"/>
    </row>
    <row r="18" spans="1:14" ht="15">
      <c r="A18" s="118">
        <v>2</v>
      </c>
      <c r="B18" s="3" t="s">
        <v>31</v>
      </c>
      <c r="C18" s="100"/>
      <c r="D18" s="100"/>
      <c r="E18" s="100"/>
      <c r="F18" s="100"/>
      <c r="G18" s="100"/>
      <c r="H18" s="108"/>
      <c r="I18" s="119">
        <v>1337</v>
      </c>
      <c r="J18" s="106"/>
      <c r="K18" s="120"/>
      <c r="N18" s="121"/>
    </row>
    <row r="19" spans="1:14" ht="15">
      <c r="A19" s="118">
        <v>3</v>
      </c>
      <c r="B19" s="3" t="s">
        <v>19</v>
      </c>
      <c r="C19" s="100"/>
      <c r="D19" s="100"/>
      <c r="E19" s="100"/>
      <c r="F19" s="100"/>
      <c r="G19" s="548"/>
      <c r="H19" s="548"/>
      <c r="I19" s="100" t="s">
        <v>175</v>
      </c>
      <c r="J19" s="100"/>
      <c r="K19" s="122"/>
      <c r="N19" s="123"/>
    </row>
    <row r="20" spans="1:11" ht="15.75" thickBot="1">
      <c r="A20" s="124">
        <v>4</v>
      </c>
      <c r="B20" s="125" t="s">
        <v>20</v>
      </c>
      <c r="C20" s="110"/>
      <c r="D20" s="110"/>
      <c r="E20" s="110"/>
      <c r="F20" s="110"/>
      <c r="G20" s="110"/>
      <c r="H20" s="110"/>
      <c r="I20" s="110" t="s">
        <v>176</v>
      </c>
      <c r="J20" s="110"/>
      <c r="K20" s="126"/>
    </row>
    <row r="21" spans="1:11" ht="15.75" thickBot="1">
      <c r="A21" s="127" t="s">
        <v>56</v>
      </c>
      <c r="B21" s="87"/>
      <c r="C21" s="87"/>
      <c r="D21" s="87"/>
      <c r="E21" s="87"/>
      <c r="F21" s="87"/>
      <c r="G21" s="87"/>
      <c r="H21" s="87"/>
      <c r="I21" s="87"/>
      <c r="J21" s="88"/>
      <c r="K21" s="128"/>
    </row>
    <row r="22" spans="1:11" ht="15.75" thickBot="1">
      <c r="A22" s="129">
        <v>1</v>
      </c>
      <c r="B22" s="130" t="s">
        <v>90</v>
      </c>
      <c r="C22" s="130"/>
      <c r="D22" s="130"/>
      <c r="E22" s="130"/>
      <c r="F22" s="130"/>
      <c r="G22" s="130"/>
      <c r="H22" s="130"/>
      <c r="I22" s="130"/>
      <c r="J22" s="130"/>
      <c r="K22" s="131" t="s">
        <v>57</v>
      </c>
    </row>
    <row r="23" spans="1:11" s="137" customFormat="1" ht="15">
      <c r="A23" s="132" t="s">
        <v>0</v>
      </c>
      <c r="B23" s="133" t="s">
        <v>45</v>
      </c>
      <c r="C23" s="134"/>
      <c r="D23" s="134"/>
      <c r="E23" s="134"/>
      <c r="F23" s="134"/>
      <c r="G23" s="134"/>
      <c r="H23" s="134"/>
      <c r="I23" s="150" t="s">
        <v>50</v>
      </c>
      <c r="J23" s="135"/>
      <c r="K23" s="136">
        <v>1233.18</v>
      </c>
    </row>
    <row r="24" spans="1:11" s="137" customFormat="1" ht="15">
      <c r="A24" s="132" t="s">
        <v>1</v>
      </c>
      <c r="B24" s="133" t="s">
        <v>131</v>
      </c>
      <c r="C24" s="134"/>
      <c r="D24" s="134"/>
      <c r="E24" s="134"/>
      <c r="F24" s="134"/>
      <c r="G24" s="134"/>
      <c r="H24" s="134"/>
      <c r="I24" s="134"/>
      <c r="J24" s="138">
        <v>0.03629</v>
      </c>
      <c r="K24" s="139">
        <f>K23*J24</f>
        <v>44.7521022</v>
      </c>
    </row>
    <row r="25" spans="1:11" s="137" customFormat="1" ht="15">
      <c r="A25" s="132" t="s">
        <v>1</v>
      </c>
      <c r="B25" s="133" t="s">
        <v>112</v>
      </c>
      <c r="C25" s="134"/>
      <c r="D25" s="134"/>
      <c r="E25" s="134"/>
      <c r="F25" s="134"/>
      <c r="G25" s="134"/>
      <c r="H25" s="134"/>
      <c r="I25" s="150" t="s">
        <v>50</v>
      </c>
      <c r="J25" s="135"/>
      <c r="K25" s="140">
        <v>47</v>
      </c>
    </row>
    <row r="26" spans="1:11" s="137" customFormat="1" ht="15.75" thickBot="1">
      <c r="A26" s="141"/>
      <c r="B26" s="142" t="s">
        <v>58</v>
      </c>
      <c r="C26" s="143"/>
      <c r="D26" s="143"/>
      <c r="E26" s="143"/>
      <c r="F26" s="143"/>
      <c r="G26" s="143"/>
      <c r="H26" s="143"/>
      <c r="I26" s="143"/>
      <c r="J26" s="144"/>
      <c r="K26" s="145">
        <f>K23+K24+K25</f>
        <v>1324.9321022000001</v>
      </c>
    </row>
    <row r="27" spans="1:11" ht="15.75" thickBot="1">
      <c r="A27" s="329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146"/>
    </row>
    <row r="28" spans="1:11" ht="15.75" thickBot="1">
      <c r="A28" s="129">
        <v>2</v>
      </c>
      <c r="B28" s="147" t="s">
        <v>60</v>
      </c>
      <c r="C28" s="147"/>
      <c r="D28" s="147"/>
      <c r="E28" s="147"/>
      <c r="F28" s="147"/>
      <c r="G28" s="147"/>
      <c r="H28" s="147"/>
      <c r="I28" s="148"/>
      <c r="J28" s="149"/>
      <c r="K28" s="131" t="s">
        <v>57</v>
      </c>
    </row>
    <row r="29" spans="1:11" ht="15">
      <c r="A29" s="105" t="s">
        <v>0</v>
      </c>
      <c r="B29" s="3" t="s">
        <v>46</v>
      </c>
      <c r="C29" s="100"/>
      <c r="D29" s="100"/>
      <c r="E29" s="100"/>
      <c r="F29" s="100"/>
      <c r="G29" s="100"/>
      <c r="H29" s="100"/>
      <c r="I29" s="150" t="s">
        <v>50</v>
      </c>
      <c r="J29" s="151"/>
      <c r="K29" s="152">
        <f>$D$124</f>
        <v>62.870099999999994</v>
      </c>
    </row>
    <row r="30" spans="1:11" ht="15">
      <c r="A30" s="99" t="s">
        <v>1</v>
      </c>
      <c r="B30" s="3" t="s">
        <v>47</v>
      </c>
      <c r="C30" s="100"/>
      <c r="D30" s="100"/>
      <c r="E30" s="100"/>
      <c r="F30" s="100"/>
      <c r="G30" s="100"/>
      <c r="H30" s="100"/>
      <c r="I30" s="150" t="s">
        <v>50</v>
      </c>
      <c r="J30" s="151"/>
      <c r="K30" s="152">
        <f>$I$124</f>
        <v>224</v>
      </c>
    </row>
    <row r="31" spans="1:11" ht="15">
      <c r="A31" s="99" t="s">
        <v>2</v>
      </c>
      <c r="B31" s="3" t="s">
        <v>113</v>
      </c>
      <c r="C31" s="100"/>
      <c r="D31" s="100"/>
      <c r="E31" s="100"/>
      <c r="F31" s="100"/>
      <c r="G31" s="100"/>
      <c r="H31" s="100"/>
      <c r="I31" s="153" t="s">
        <v>89</v>
      </c>
      <c r="J31" s="154"/>
      <c r="K31" s="155">
        <v>45</v>
      </c>
    </row>
    <row r="32" spans="1:11" ht="15">
      <c r="A32" s="99" t="s">
        <v>3</v>
      </c>
      <c r="B32" s="3" t="s">
        <v>114</v>
      </c>
      <c r="C32" s="100"/>
      <c r="D32" s="100"/>
      <c r="E32" s="100"/>
      <c r="F32" s="100"/>
      <c r="G32" s="100"/>
      <c r="H32" s="100"/>
      <c r="I32" s="101" t="s">
        <v>89</v>
      </c>
      <c r="J32" s="154"/>
      <c r="K32" s="155">
        <v>14.5</v>
      </c>
    </row>
    <row r="33" spans="1:11" ht="15">
      <c r="A33" s="99" t="s">
        <v>4</v>
      </c>
      <c r="B33" s="156" t="s">
        <v>152</v>
      </c>
      <c r="C33" s="157"/>
      <c r="D33" s="157"/>
      <c r="E33" s="157"/>
      <c r="F33" s="157"/>
      <c r="G33" s="157"/>
      <c r="H33" s="157"/>
      <c r="I33" s="158"/>
      <c r="J33" s="160"/>
      <c r="K33" s="159">
        <v>0</v>
      </c>
    </row>
    <row r="34" spans="1:11" ht="15.75" thickBot="1">
      <c r="A34" s="161"/>
      <c r="B34" s="162" t="s">
        <v>115</v>
      </c>
      <c r="C34" s="163"/>
      <c r="D34" s="163"/>
      <c r="E34" s="163"/>
      <c r="F34" s="163"/>
      <c r="G34" s="163"/>
      <c r="H34" s="163"/>
      <c r="I34" s="164"/>
      <c r="J34" s="165"/>
      <c r="K34" s="166">
        <f>SUM(K29:K33)</f>
        <v>346.3701</v>
      </c>
    </row>
    <row r="35" spans="1:11" ht="15.75" thickBot="1">
      <c r="A35" s="329" t="s">
        <v>61</v>
      </c>
      <c r="B35" s="2"/>
      <c r="C35" s="2"/>
      <c r="D35" s="2"/>
      <c r="E35" s="2"/>
      <c r="F35" s="2"/>
      <c r="G35" s="2"/>
      <c r="H35" s="2"/>
      <c r="I35" s="2"/>
      <c r="J35" s="167"/>
      <c r="K35" s="146"/>
    </row>
    <row r="36" spans="1:11" ht="15.75" thickBot="1">
      <c r="A36" s="129">
        <v>3</v>
      </c>
      <c r="B36" s="147" t="s">
        <v>62</v>
      </c>
      <c r="C36" s="147"/>
      <c r="D36" s="147"/>
      <c r="E36" s="147"/>
      <c r="F36" s="147"/>
      <c r="G36" s="147"/>
      <c r="H36" s="147"/>
      <c r="I36" s="147"/>
      <c r="J36" s="168"/>
      <c r="K36" s="131" t="s">
        <v>57</v>
      </c>
    </row>
    <row r="37" spans="1:11" ht="15">
      <c r="A37" s="105" t="s">
        <v>0</v>
      </c>
      <c r="B37" s="169" t="s">
        <v>116</v>
      </c>
      <c r="C37" s="106"/>
      <c r="D37" s="106"/>
      <c r="E37" s="106"/>
      <c r="F37" s="106"/>
      <c r="G37" s="106"/>
      <c r="H37" s="106"/>
      <c r="I37" s="170"/>
      <c r="J37" s="170"/>
      <c r="K37" s="155">
        <v>30</v>
      </c>
    </row>
    <row r="38" spans="1:11" ht="15">
      <c r="A38" s="105" t="s">
        <v>1</v>
      </c>
      <c r="B38" s="169" t="s">
        <v>117</v>
      </c>
      <c r="C38" s="106"/>
      <c r="D38" s="106"/>
      <c r="E38" s="106"/>
      <c r="F38" s="106"/>
      <c r="G38" s="106"/>
      <c r="H38" s="106"/>
      <c r="I38" s="170"/>
      <c r="J38" s="171"/>
      <c r="K38" s="159">
        <v>0</v>
      </c>
    </row>
    <row r="39" spans="1:11" ht="15">
      <c r="A39" s="99" t="s">
        <v>2</v>
      </c>
      <c r="B39" s="169" t="s">
        <v>118</v>
      </c>
      <c r="C39" s="100"/>
      <c r="D39" s="100"/>
      <c r="E39" s="100"/>
      <c r="F39" s="100"/>
      <c r="G39" s="100"/>
      <c r="H39" s="100"/>
      <c r="I39" s="172"/>
      <c r="J39" s="171"/>
      <c r="K39" s="159">
        <v>0</v>
      </c>
    </row>
    <row r="40" spans="1:11" ht="15">
      <c r="A40" s="173" t="s">
        <v>3</v>
      </c>
      <c r="B40" s="3" t="s">
        <v>39</v>
      </c>
      <c r="C40" s="157"/>
      <c r="D40" s="157"/>
      <c r="E40" s="157"/>
      <c r="F40" s="157"/>
      <c r="G40" s="157"/>
      <c r="H40" s="157"/>
      <c r="I40" s="157"/>
      <c r="J40" s="174"/>
      <c r="K40" s="159">
        <v>0</v>
      </c>
    </row>
    <row r="41" spans="1:11" ht="15.75" thickBot="1">
      <c r="A41" s="161"/>
      <c r="B41" s="161" t="s">
        <v>63</v>
      </c>
      <c r="C41" s="175"/>
      <c r="D41" s="175"/>
      <c r="E41" s="175"/>
      <c r="F41" s="175"/>
      <c r="G41" s="175"/>
      <c r="H41" s="175"/>
      <c r="I41" s="175"/>
      <c r="J41" s="176"/>
      <c r="K41" s="177">
        <f>SUM(K37:K40)</f>
        <v>30</v>
      </c>
    </row>
    <row r="42" spans="1:11" ht="15.75" thickBot="1">
      <c r="A42" s="329" t="s">
        <v>64</v>
      </c>
      <c r="B42" s="2"/>
      <c r="C42" s="2"/>
      <c r="D42" s="2"/>
      <c r="E42" s="2"/>
      <c r="F42" s="2"/>
      <c r="G42" s="2"/>
      <c r="H42" s="2"/>
      <c r="I42" s="2"/>
      <c r="J42" s="167"/>
      <c r="K42" s="146"/>
    </row>
    <row r="43" spans="1:11" ht="15.75" thickBot="1">
      <c r="A43" s="129" t="s">
        <v>40</v>
      </c>
      <c r="B43" s="178" t="s">
        <v>65</v>
      </c>
      <c r="C43" s="178"/>
      <c r="D43" s="178"/>
      <c r="E43" s="178"/>
      <c r="F43" s="178"/>
      <c r="G43" s="178"/>
      <c r="H43" s="179"/>
      <c r="I43" s="179"/>
      <c r="J43" s="180"/>
      <c r="K43" s="131" t="s">
        <v>57</v>
      </c>
    </row>
    <row r="44" spans="1:11" ht="15">
      <c r="A44" s="105" t="s">
        <v>0</v>
      </c>
      <c r="B44" s="169" t="s">
        <v>12</v>
      </c>
      <c r="C44" s="106"/>
      <c r="D44" s="106"/>
      <c r="E44" s="106"/>
      <c r="F44" s="106"/>
      <c r="G44" s="106"/>
      <c r="H44" s="106"/>
      <c r="I44" s="107"/>
      <c r="J44" s="80">
        <v>0.2</v>
      </c>
      <c r="K44" s="181">
        <f>$J44*K$26</f>
        <v>264.98642044</v>
      </c>
    </row>
    <row r="45" spans="1:11" ht="15">
      <c r="A45" s="99" t="s">
        <v>1</v>
      </c>
      <c r="B45" s="3" t="s">
        <v>26</v>
      </c>
      <c r="C45" s="100"/>
      <c r="D45" s="100"/>
      <c r="E45" s="100"/>
      <c r="F45" s="100"/>
      <c r="G45" s="100"/>
      <c r="H45" s="100"/>
      <c r="I45" s="101"/>
      <c r="J45" s="5">
        <v>0.015</v>
      </c>
      <c r="K45" s="152">
        <f aca="true" t="shared" si="0" ref="K45:K51">$J45*K$26</f>
        <v>19.873981533000002</v>
      </c>
    </row>
    <row r="46" spans="1:11" ht="15">
      <c r="A46" s="99" t="s">
        <v>2</v>
      </c>
      <c r="B46" s="3" t="s">
        <v>27</v>
      </c>
      <c r="C46" s="100"/>
      <c r="D46" s="100"/>
      <c r="E46" s="100"/>
      <c r="F46" s="100"/>
      <c r="G46" s="100"/>
      <c r="H46" s="100"/>
      <c r="I46" s="101"/>
      <c r="J46" s="5">
        <v>0.01</v>
      </c>
      <c r="K46" s="152">
        <f t="shared" si="0"/>
        <v>13.249321022000002</v>
      </c>
    </row>
    <row r="47" spans="1:11" ht="15">
      <c r="A47" s="99" t="s">
        <v>3</v>
      </c>
      <c r="B47" s="3" t="s">
        <v>13</v>
      </c>
      <c r="C47" s="100"/>
      <c r="D47" s="100"/>
      <c r="E47" s="100"/>
      <c r="F47" s="100"/>
      <c r="G47" s="100"/>
      <c r="H47" s="100"/>
      <c r="I47" s="101"/>
      <c r="J47" s="5">
        <v>0.002</v>
      </c>
      <c r="K47" s="152">
        <f t="shared" si="0"/>
        <v>2.6498642044000005</v>
      </c>
    </row>
    <row r="48" spans="1:11" ht="15">
      <c r="A48" s="99" t="s">
        <v>4</v>
      </c>
      <c r="B48" s="3" t="s">
        <v>67</v>
      </c>
      <c r="C48" s="100"/>
      <c r="D48" s="100"/>
      <c r="E48" s="100"/>
      <c r="F48" s="100"/>
      <c r="G48" s="100"/>
      <c r="H48" s="100"/>
      <c r="I48" s="101"/>
      <c r="J48" s="5">
        <v>0.025</v>
      </c>
      <c r="K48" s="152">
        <f t="shared" si="0"/>
        <v>33.123302555</v>
      </c>
    </row>
    <row r="49" spans="1:11" ht="15">
      <c r="A49" s="99" t="s">
        <v>5</v>
      </c>
      <c r="B49" s="3" t="s">
        <v>14</v>
      </c>
      <c r="C49" s="100"/>
      <c r="D49" s="100"/>
      <c r="E49" s="100"/>
      <c r="F49" s="100"/>
      <c r="G49" s="100"/>
      <c r="H49" s="100"/>
      <c r="I49" s="101"/>
      <c r="J49" s="5">
        <v>0.08</v>
      </c>
      <c r="K49" s="152">
        <f t="shared" si="0"/>
        <v>105.99456817600002</v>
      </c>
    </row>
    <row r="50" spans="1:11" ht="15">
      <c r="A50" s="99" t="s">
        <v>6</v>
      </c>
      <c r="B50" s="3" t="s">
        <v>119</v>
      </c>
      <c r="C50" s="100"/>
      <c r="D50" s="100"/>
      <c r="E50" s="100"/>
      <c r="F50" s="100"/>
      <c r="G50" s="100"/>
      <c r="H50" s="100"/>
      <c r="I50" s="101"/>
      <c r="J50" s="5">
        <v>0.0105</v>
      </c>
      <c r="K50" s="152">
        <f t="shared" si="0"/>
        <v>13.911787073100003</v>
      </c>
    </row>
    <row r="51" spans="1:11" ht="15">
      <c r="A51" s="182" t="s">
        <v>51</v>
      </c>
      <c r="B51" s="156" t="s">
        <v>15</v>
      </c>
      <c r="C51" s="157"/>
      <c r="D51" s="157"/>
      <c r="E51" s="157"/>
      <c r="F51" s="157"/>
      <c r="G51" s="157"/>
      <c r="H51" s="157"/>
      <c r="I51" s="158"/>
      <c r="J51" s="81">
        <v>0.006</v>
      </c>
      <c r="K51" s="183">
        <f t="shared" si="0"/>
        <v>7.949592613200001</v>
      </c>
    </row>
    <row r="52" spans="1:11" ht="15.75" thickBot="1">
      <c r="A52" s="162"/>
      <c r="B52" s="184"/>
      <c r="C52" s="163"/>
      <c r="D52" s="184" t="s">
        <v>94</v>
      </c>
      <c r="E52" s="163"/>
      <c r="F52" s="163"/>
      <c r="G52" s="163"/>
      <c r="H52" s="163"/>
      <c r="I52" s="164"/>
      <c r="J52" s="185">
        <f>SUM(J44:J51)</f>
        <v>0.3485000000000001</v>
      </c>
      <c r="K52" s="166">
        <f>SUM(K44:K51)</f>
        <v>461.7388376167001</v>
      </c>
    </row>
    <row r="53" spans="1:11" ht="15.75" thickBot="1">
      <c r="A53" s="186" t="s">
        <v>41</v>
      </c>
      <c r="B53" s="187" t="s">
        <v>151</v>
      </c>
      <c r="C53" s="188"/>
      <c r="D53" s="188"/>
      <c r="E53" s="188"/>
      <c r="F53" s="188"/>
      <c r="G53" s="188"/>
      <c r="H53" s="189"/>
      <c r="I53" s="189"/>
      <c r="J53" s="190"/>
      <c r="K53" s="191" t="s">
        <v>57</v>
      </c>
    </row>
    <row r="54" spans="1:11" ht="15">
      <c r="A54" s="192" t="s">
        <v>0</v>
      </c>
      <c r="B54" s="193" t="s">
        <v>68</v>
      </c>
      <c r="C54" s="194"/>
      <c r="D54" s="194"/>
      <c r="E54" s="194"/>
      <c r="F54" s="194"/>
      <c r="G54" s="194"/>
      <c r="H54" s="331"/>
      <c r="I54" s="194"/>
      <c r="J54" s="195">
        <v>0.0909</v>
      </c>
      <c r="K54" s="181">
        <f>$J54*K$26</f>
        <v>120.43632808998001</v>
      </c>
    </row>
    <row r="55" spans="1:11" ht="15">
      <c r="A55" s="336" t="s">
        <v>2</v>
      </c>
      <c r="B55" s="193" t="s">
        <v>150</v>
      </c>
      <c r="C55" s="194"/>
      <c r="D55" s="194"/>
      <c r="E55" s="194"/>
      <c r="F55" s="194"/>
      <c r="G55" s="194"/>
      <c r="H55" s="197"/>
      <c r="I55" s="197"/>
      <c r="J55" s="198">
        <f>K55/K26</f>
        <v>0.03167865000000001</v>
      </c>
      <c r="K55" s="199">
        <f>K54*J52</f>
        <v>41.972060339358045</v>
      </c>
    </row>
    <row r="56" spans="1:11" ht="15.75" thickBot="1">
      <c r="A56" s="201"/>
      <c r="B56" s="184"/>
      <c r="C56" s="163"/>
      <c r="D56" s="184" t="s">
        <v>93</v>
      </c>
      <c r="E56" s="163"/>
      <c r="F56" s="163"/>
      <c r="G56" s="163"/>
      <c r="H56" s="163"/>
      <c r="I56" s="163"/>
      <c r="J56" s="202">
        <f>J54+J55</f>
        <v>0.12257865000000001</v>
      </c>
      <c r="K56" s="203">
        <f>K54+K55</f>
        <v>162.40838842933806</v>
      </c>
    </row>
    <row r="57" spans="1:11" ht="15.75" thickBot="1">
      <c r="A57" s="204" t="s">
        <v>42</v>
      </c>
      <c r="B57" s="178" t="s">
        <v>69</v>
      </c>
      <c r="C57" s="178"/>
      <c r="D57" s="178"/>
      <c r="E57" s="178"/>
      <c r="F57" s="178"/>
      <c r="G57" s="178"/>
      <c r="H57" s="179"/>
      <c r="I57" s="179"/>
      <c r="J57" s="180"/>
      <c r="K57" s="131" t="s">
        <v>57</v>
      </c>
    </row>
    <row r="58" spans="1:11" ht="15">
      <c r="A58" s="192" t="s">
        <v>0</v>
      </c>
      <c r="B58" s="193" t="s">
        <v>70</v>
      </c>
      <c r="C58" s="194"/>
      <c r="D58" s="194"/>
      <c r="E58" s="549"/>
      <c r="F58" s="549"/>
      <c r="G58" s="549"/>
      <c r="H58" s="550"/>
      <c r="I58" s="205"/>
      <c r="J58" s="206">
        <v>0.0105</v>
      </c>
      <c r="K58" s="207">
        <f>K26*J58</f>
        <v>13.911787073100003</v>
      </c>
    </row>
    <row r="59" spans="1:11" ht="15">
      <c r="A59" s="336" t="s">
        <v>1</v>
      </c>
      <c r="B59" s="208" t="s">
        <v>95</v>
      </c>
      <c r="C59" s="209"/>
      <c r="D59" s="209"/>
      <c r="E59" s="210"/>
      <c r="F59" s="211"/>
      <c r="G59" s="211"/>
      <c r="H59" s="211"/>
      <c r="I59" s="212"/>
      <c r="J59" s="213">
        <f>K59/K26</f>
        <v>0.0036592500000000015</v>
      </c>
      <c r="K59" s="214">
        <f>J52*K58</f>
        <v>4.8482577949753525</v>
      </c>
    </row>
    <row r="60" spans="1:11" ht="15.75" thickBot="1">
      <c r="A60" s="201"/>
      <c r="B60" s="184"/>
      <c r="C60" s="163"/>
      <c r="D60" s="184" t="s">
        <v>92</v>
      </c>
      <c r="E60" s="163"/>
      <c r="F60" s="163"/>
      <c r="G60" s="163"/>
      <c r="H60" s="163"/>
      <c r="I60" s="163"/>
      <c r="J60" s="215">
        <f>J58+J59</f>
        <v>0.014159250000000002</v>
      </c>
      <c r="K60" s="166">
        <f>K58+K59</f>
        <v>18.760044868075354</v>
      </c>
    </row>
    <row r="61" spans="1:11" ht="15.75" thickBot="1">
      <c r="A61" s="186" t="s">
        <v>43</v>
      </c>
      <c r="B61" s="178" t="s">
        <v>71</v>
      </c>
      <c r="C61" s="178"/>
      <c r="D61" s="178"/>
      <c r="E61" s="178"/>
      <c r="F61" s="178"/>
      <c r="G61" s="178"/>
      <c r="H61" s="179"/>
      <c r="I61" s="179"/>
      <c r="J61" s="180"/>
      <c r="K61" s="131" t="s">
        <v>57</v>
      </c>
    </row>
    <row r="62" spans="1:11" ht="15">
      <c r="A62" s="105" t="s">
        <v>0</v>
      </c>
      <c r="B62" s="193" t="s">
        <v>83</v>
      </c>
      <c r="C62" s="194"/>
      <c r="D62" s="197"/>
      <c r="E62" s="216"/>
      <c r="F62" s="551"/>
      <c r="G62" s="552"/>
      <c r="H62" s="552"/>
      <c r="I62" s="553"/>
      <c r="J62" s="6">
        <v>0.0063</v>
      </c>
      <c r="K62" s="207">
        <f>J62*K26</f>
        <v>8.347072243860001</v>
      </c>
    </row>
    <row r="63" spans="1:11" ht="15">
      <c r="A63" s="99" t="s">
        <v>1</v>
      </c>
      <c r="B63" s="169" t="s">
        <v>84</v>
      </c>
      <c r="C63" s="106"/>
      <c r="D63" s="106"/>
      <c r="E63" s="106"/>
      <c r="F63" s="586"/>
      <c r="G63" s="587"/>
      <c r="H63" s="587"/>
      <c r="I63" s="588"/>
      <c r="J63" s="217">
        <f>K63/K26</f>
        <v>0.000504</v>
      </c>
      <c r="K63" s="181">
        <f>K62*J49</f>
        <v>0.6677657795088001</v>
      </c>
    </row>
    <row r="64" spans="1:11" ht="15">
      <c r="A64" s="99" t="s">
        <v>2</v>
      </c>
      <c r="B64" s="3" t="s">
        <v>99</v>
      </c>
      <c r="C64" s="100"/>
      <c r="D64" s="100"/>
      <c r="E64" s="100"/>
      <c r="F64" s="548"/>
      <c r="G64" s="589"/>
      <c r="H64" s="589"/>
      <c r="I64" s="590"/>
      <c r="J64" s="218">
        <v>0.0036</v>
      </c>
      <c r="K64" s="152">
        <f>J64*K26</f>
        <v>4.769755567920001</v>
      </c>
    </row>
    <row r="65" spans="1:11" ht="15">
      <c r="A65" s="118" t="s">
        <v>3</v>
      </c>
      <c r="B65" s="3" t="s">
        <v>85</v>
      </c>
      <c r="C65" s="100"/>
      <c r="D65" s="100"/>
      <c r="F65" s="522"/>
      <c r="G65" s="523"/>
      <c r="H65" s="523"/>
      <c r="I65" s="591"/>
      <c r="J65" s="219">
        <v>0.0194</v>
      </c>
      <c r="K65" s="152">
        <f>J65*K26</f>
        <v>25.703682782680005</v>
      </c>
    </row>
    <row r="66" spans="1:11" ht="15">
      <c r="A66" s="118" t="s">
        <v>4</v>
      </c>
      <c r="B66" s="3" t="s">
        <v>52</v>
      </c>
      <c r="C66" s="100"/>
      <c r="D66" s="100"/>
      <c r="E66" s="100"/>
      <c r="F66" s="100"/>
      <c r="G66" s="524"/>
      <c r="H66" s="524"/>
      <c r="I66" s="525"/>
      <c r="J66" s="218">
        <v>0.0068</v>
      </c>
      <c r="K66" s="152">
        <f>J66*K26</f>
        <v>9.00953829496</v>
      </c>
    </row>
    <row r="67" spans="1:11" ht="15">
      <c r="A67" s="118" t="s">
        <v>5</v>
      </c>
      <c r="B67" s="592" t="s">
        <v>101</v>
      </c>
      <c r="C67" s="593"/>
      <c r="D67" s="593"/>
      <c r="E67" s="593"/>
      <c r="F67" s="593"/>
      <c r="G67" s="593"/>
      <c r="H67" s="593"/>
      <c r="I67" s="594"/>
      <c r="J67" s="218">
        <v>0.04</v>
      </c>
      <c r="K67" s="220">
        <f>K26*J67</f>
        <v>52.99728408800001</v>
      </c>
    </row>
    <row r="68" spans="1:11" ht="15.75" thickBot="1">
      <c r="A68" s="201"/>
      <c r="B68" s="163"/>
      <c r="C68" s="163"/>
      <c r="D68" s="184" t="s">
        <v>121</v>
      </c>
      <c r="E68" s="163"/>
      <c r="F68" s="163"/>
      <c r="G68" s="163"/>
      <c r="H68" s="163"/>
      <c r="I68" s="164"/>
      <c r="J68" s="185">
        <f>J62+J63+J64+J65+J66+J67</f>
        <v>0.076604</v>
      </c>
      <c r="K68" s="166">
        <f>K62+K63+K64+K65+K66+K67</f>
        <v>101.49509875692883</v>
      </c>
    </row>
    <row r="69" spans="1:11" ht="15.75" thickBot="1">
      <c r="A69" s="186" t="s">
        <v>44</v>
      </c>
      <c r="B69" s="178" t="s">
        <v>86</v>
      </c>
      <c r="C69" s="178"/>
      <c r="D69" s="178"/>
      <c r="E69" s="178"/>
      <c r="F69" s="178"/>
      <c r="G69" s="178"/>
      <c r="H69" s="179"/>
      <c r="I69" s="179"/>
      <c r="J69" s="347"/>
      <c r="K69" s="131" t="s">
        <v>57</v>
      </c>
    </row>
    <row r="70" spans="1:11" ht="15">
      <c r="A70" s="105" t="s">
        <v>0</v>
      </c>
      <c r="B70" s="193" t="s">
        <v>78</v>
      </c>
      <c r="C70" s="194"/>
      <c r="D70" s="194"/>
      <c r="E70" s="194"/>
      <c r="F70" s="194"/>
      <c r="G70" s="221"/>
      <c r="H70" s="221"/>
      <c r="I70" s="222"/>
      <c r="J70" s="340">
        <v>0.0909</v>
      </c>
      <c r="K70" s="152">
        <f>J70*$K26</f>
        <v>120.43632808998001</v>
      </c>
    </row>
    <row r="71" spans="1:11" ht="15">
      <c r="A71" s="336" t="s">
        <v>1</v>
      </c>
      <c r="B71" s="223" t="s">
        <v>120</v>
      </c>
      <c r="C71" s="224"/>
      <c r="D71" s="224"/>
      <c r="E71" s="224"/>
      <c r="F71" s="224"/>
      <c r="G71" s="224"/>
      <c r="H71" s="225"/>
      <c r="I71" s="224"/>
      <c r="J71" s="339">
        <v>0.0303</v>
      </c>
      <c r="K71" s="152">
        <f>J71*$K26</f>
        <v>40.145442696660005</v>
      </c>
    </row>
    <row r="72" spans="1:11" ht="15">
      <c r="A72" s="99" t="s">
        <v>1</v>
      </c>
      <c r="B72" s="169" t="s">
        <v>79</v>
      </c>
      <c r="C72" s="106"/>
      <c r="D72" s="106"/>
      <c r="E72" s="7"/>
      <c r="F72" s="226"/>
      <c r="G72" s="226"/>
      <c r="H72" s="226"/>
      <c r="I72" s="226"/>
      <c r="J72" s="339">
        <v>0.0139</v>
      </c>
      <c r="K72" s="152">
        <f>J72*$K26</f>
        <v>18.416556220580002</v>
      </c>
    </row>
    <row r="73" spans="1:11" ht="15">
      <c r="A73" s="99" t="s">
        <v>2</v>
      </c>
      <c r="B73" s="3" t="s">
        <v>80</v>
      </c>
      <c r="C73" s="100"/>
      <c r="D73" s="518"/>
      <c r="E73" s="518"/>
      <c r="F73" s="518"/>
      <c r="G73" s="518"/>
      <c r="H73" s="518"/>
      <c r="I73" s="518"/>
      <c r="J73" s="340">
        <v>0.001</v>
      </c>
      <c r="K73" s="152">
        <f>J73*$K26</f>
        <v>1.3249321022000002</v>
      </c>
    </row>
    <row r="74" spans="1:11" ht="15">
      <c r="A74" s="118" t="s">
        <v>3</v>
      </c>
      <c r="B74" s="3" t="s">
        <v>81</v>
      </c>
      <c r="C74" s="100"/>
      <c r="D74" s="100"/>
      <c r="E74" s="522"/>
      <c r="F74" s="523"/>
      <c r="G74" s="523"/>
      <c r="H74" s="523"/>
      <c r="I74" s="523"/>
      <c r="J74" s="339">
        <v>0.0028</v>
      </c>
      <c r="K74" s="152">
        <f>J74*$K26</f>
        <v>3.7098098861600004</v>
      </c>
    </row>
    <row r="75" spans="1:11" ht="15">
      <c r="A75" s="118" t="s">
        <v>4</v>
      </c>
      <c r="B75" s="3" t="s">
        <v>82</v>
      </c>
      <c r="C75" s="100"/>
      <c r="D75" s="100"/>
      <c r="E75" s="106"/>
      <c r="F75" s="524"/>
      <c r="G75" s="524"/>
      <c r="H75" s="524"/>
      <c r="I75" s="525"/>
      <c r="J75" s="342">
        <v>0.0033</v>
      </c>
      <c r="K75" s="341">
        <f>J75*$K26</f>
        <v>4.37227593726</v>
      </c>
    </row>
    <row r="76" spans="1:11" ht="15">
      <c r="A76" s="173" t="s">
        <v>5</v>
      </c>
      <c r="B76" s="156" t="s">
        <v>39</v>
      </c>
      <c r="C76" s="157"/>
      <c r="D76" s="157"/>
      <c r="E76" s="157"/>
      <c r="F76" s="157"/>
      <c r="G76" s="157"/>
      <c r="H76" s="157"/>
      <c r="I76" s="157"/>
      <c r="J76" s="343">
        <v>0</v>
      </c>
      <c r="K76" s="152">
        <f>J76*$K26</f>
        <v>0</v>
      </c>
    </row>
    <row r="77" spans="1:11" ht="15">
      <c r="A77" s="336"/>
      <c r="B77" s="227"/>
      <c r="C77" s="334"/>
      <c r="D77" s="333" t="s">
        <v>66</v>
      </c>
      <c r="E77" s="334"/>
      <c r="F77" s="334"/>
      <c r="G77" s="334"/>
      <c r="H77" s="334"/>
      <c r="I77" s="334"/>
      <c r="J77" s="344">
        <f>SUM(J70:J76)</f>
        <v>0.1422</v>
      </c>
      <c r="K77" s="152">
        <f>J77*$K26</f>
        <v>188.40534493284002</v>
      </c>
    </row>
    <row r="78" spans="1:11" s="106" customFormat="1" ht="15">
      <c r="A78" s="229" t="s">
        <v>6</v>
      </c>
      <c r="B78" s="230" t="s">
        <v>122</v>
      </c>
      <c r="C78" s="231"/>
      <c r="D78" s="231"/>
      <c r="E78" s="231"/>
      <c r="F78" s="231"/>
      <c r="G78" s="231"/>
      <c r="H78" s="231"/>
      <c r="I78" s="232"/>
      <c r="J78" s="346">
        <f>J48*J77</f>
        <v>0.003555</v>
      </c>
      <c r="K78" s="345">
        <f>(+K55+K59+K66+K52)/12</f>
        <v>43.130724503832795</v>
      </c>
    </row>
    <row r="79" spans="1:11" ht="15.75" thickBot="1">
      <c r="A79" s="201"/>
      <c r="B79" s="184"/>
      <c r="C79" s="163"/>
      <c r="D79" s="184" t="s">
        <v>91</v>
      </c>
      <c r="E79" s="233"/>
      <c r="F79" s="163"/>
      <c r="G79" s="163"/>
      <c r="H79" s="163"/>
      <c r="I79" s="164"/>
      <c r="J79" s="338">
        <f>J77+J78</f>
        <v>0.145755</v>
      </c>
      <c r="K79" s="166">
        <f>K77+K78</f>
        <v>231.53606943667282</v>
      </c>
    </row>
    <row r="80" spans="1:11" ht="15.75" thickBot="1">
      <c r="A80" s="234"/>
      <c r="B80" s="235"/>
      <c r="C80" s="236"/>
      <c r="D80" s="237" t="s">
        <v>104</v>
      </c>
      <c r="E80" s="238"/>
      <c r="F80" s="239"/>
      <c r="G80" s="239"/>
      <c r="H80" s="239"/>
      <c r="I80" s="239"/>
      <c r="J80" s="240">
        <f>(J52+J56+J60+J68+J79)</f>
        <v>0.7075969000000001</v>
      </c>
      <c r="K80" s="241">
        <f>K52+K56+K60+K68+K79</f>
        <v>975.9384391077152</v>
      </c>
    </row>
    <row r="81" spans="1:11" ht="15.75" thickBot="1">
      <c r="A81" s="234"/>
      <c r="B81" s="235"/>
      <c r="C81" s="239"/>
      <c r="D81" s="235"/>
      <c r="E81" s="238"/>
      <c r="F81" s="239"/>
      <c r="G81" s="526" t="s">
        <v>123</v>
      </c>
      <c r="H81" s="526"/>
      <c r="I81" s="526"/>
      <c r="J81" s="527"/>
      <c r="K81" s="242">
        <f>K26+K34+K41+K80</f>
        <v>2677.240641307715</v>
      </c>
    </row>
    <row r="82" spans="1:11" ht="15.75" thickBot="1">
      <c r="A82" s="329" t="s">
        <v>124</v>
      </c>
      <c r="B82" s="2"/>
      <c r="C82" s="2"/>
      <c r="D82" s="2"/>
      <c r="E82" s="2"/>
      <c r="F82" s="2"/>
      <c r="G82" s="2"/>
      <c r="H82" s="2"/>
      <c r="I82" s="2"/>
      <c r="J82" s="167"/>
      <c r="K82" s="146"/>
    </row>
    <row r="83" spans="1:11" ht="15.75" thickBot="1">
      <c r="A83" s="186">
        <v>5</v>
      </c>
      <c r="B83" s="243" t="s">
        <v>97</v>
      </c>
      <c r="C83" s="244"/>
      <c r="D83" s="244"/>
      <c r="E83" s="244"/>
      <c r="F83" s="244"/>
      <c r="G83" s="244"/>
      <c r="H83" s="244"/>
      <c r="I83" s="244"/>
      <c r="J83" s="245"/>
      <c r="K83" s="246" t="s">
        <v>49</v>
      </c>
    </row>
    <row r="84" spans="1:11" s="16" customFormat="1" ht="15">
      <c r="A84" s="75" t="s">
        <v>0</v>
      </c>
      <c r="B84" s="71" t="s">
        <v>133</v>
      </c>
      <c r="C84" s="59"/>
      <c r="D84" s="59"/>
      <c r="E84" s="59"/>
      <c r="F84" s="59"/>
      <c r="G84" s="59"/>
      <c r="H84" s="60"/>
      <c r="I84" s="61"/>
      <c r="J84" s="58"/>
      <c r="K84" s="76">
        <f>K81</f>
        <v>2677.240641307715</v>
      </c>
    </row>
    <row r="85" spans="1:11" s="16" customFormat="1" ht="15">
      <c r="A85" s="20"/>
      <c r="B85" s="26"/>
      <c r="C85" s="21"/>
      <c r="D85" s="21"/>
      <c r="E85" s="21"/>
      <c r="F85" s="21"/>
      <c r="G85" s="21"/>
      <c r="H85" s="40"/>
      <c r="I85" s="56"/>
      <c r="J85" s="57" t="e">
        <f>#REF!</f>
        <v>#REF!</v>
      </c>
      <c r="K85" s="25" t="e">
        <f>K84*J85</f>
        <v>#REF!</v>
      </c>
    </row>
    <row r="86" spans="1:12" s="16" customFormat="1" ht="15">
      <c r="A86" s="77"/>
      <c r="B86" s="31"/>
      <c r="C86" s="32"/>
      <c r="D86" s="32"/>
      <c r="E86" s="32"/>
      <c r="F86" s="32"/>
      <c r="G86" s="32"/>
      <c r="H86" s="33"/>
      <c r="I86" s="62"/>
      <c r="J86" s="63"/>
      <c r="K86" s="34" t="e">
        <f>K84+K85</f>
        <v>#REF!</v>
      </c>
      <c r="L86" s="46"/>
    </row>
    <row r="87" spans="1:11" s="16" customFormat="1" ht="15">
      <c r="A87" s="75" t="s">
        <v>1</v>
      </c>
      <c r="B87" s="71" t="s">
        <v>107</v>
      </c>
      <c r="C87" s="59"/>
      <c r="D87" s="59"/>
      <c r="E87" s="59"/>
      <c r="F87" s="59"/>
      <c r="G87" s="59"/>
      <c r="H87" s="60"/>
      <c r="I87" s="64"/>
      <c r="J87" s="65"/>
      <c r="K87" s="78"/>
    </row>
    <row r="88" spans="1:11" s="16" customFormat="1" ht="15">
      <c r="A88" s="20"/>
      <c r="B88" s="26"/>
      <c r="C88" s="21"/>
      <c r="D88" s="21"/>
      <c r="E88" s="21"/>
      <c r="F88" s="21"/>
      <c r="G88" s="21"/>
      <c r="H88" s="40"/>
      <c r="I88" s="22"/>
      <c r="J88" s="38" t="e">
        <f>#REF!</f>
        <v>#REF!</v>
      </c>
      <c r="K88" s="25" t="e">
        <f>K86*J88</f>
        <v>#REF!</v>
      </c>
    </row>
    <row r="89" spans="1:12" s="16" customFormat="1" ht="15">
      <c r="A89" s="77"/>
      <c r="B89" s="31"/>
      <c r="C89" s="32"/>
      <c r="D89" s="32"/>
      <c r="E89" s="32"/>
      <c r="F89" s="32"/>
      <c r="G89" s="32"/>
      <c r="H89" s="33"/>
      <c r="I89" s="66"/>
      <c r="J89" s="67"/>
      <c r="K89" s="34" t="e">
        <f>K86+K88</f>
        <v>#REF!</v>
      </c>
      <c r="L89" s="48"/>
    </row>
    <row r="90" spans="1:12" s="16" customFormat="1" ht="15">
      <c r="A90" s="75" t="s">
        <v>2</v>
      </c>
      <c r="B90" s="71" t="s">
        <v>108</v>
      </c>
      <c r="C90" s="59"/>
      <c r="D90" s="59"/>
      <c r="E90" s="59"/>
      <c r="F90" s="59"/>
      <c r="G90" s="59"/>
      <c r="H90" s="59"/>
      <c r="I90" s="69"/>
      <c r="J90" s="70"/>
      <c r="K90" s="39"/>
      <c r="L90" s="48"/>
    </row>
    <row r="91" spans="1:11" s="16" customFormat="1" ht="15">
      <c r="A91" s="23"/>
      <c r="B91" s="8" t="s">
        <v>105</v>
      </c>
      <c r="C91" s="18"/>
      <c r="D91" s="18"/>
      <c r="E91" s="18"/>
      <c r="F91" s="18"/>
      <c r="G91" s="18"/>
      <c r="H91" s="18"/>
      <c r="I91" s="19"/>
      <c r="J91" s="45"/>
      <c r="K91" s="25"/>
    </row>
    <row r="92" spans="1:11" s="16" customFormat="1" ht="15">
      <c r="A92" s="35"/>
      <c r="B92" s="72" t="s">
        <v>34</v>
      </c>
      <c r="I92" s="22"/>
      <c r="J92" s="68">
        <v>0.03</v>
      </c>
      <c r="K92" s="29" t="e">
        <f>J92*K98</f>
        <v>#REF!</v>
      </c>
    </row>
    <row r="93" spans="1:11" s="16" customFormat="1" ht="15">
      <c r="A93" s="27"/>
      <c r="B93" s="42"/>
      <c r="C93" s="24"/>
      <c r="D93" s="24"/>
      <c r="E93" s="24"/>
      <c r="F93" s="24"/>
      <c r="G93" s="24"/>
      <c r="H93" s="24"/>
      <c r="I93" s="79"/>
      <c r="J93" s="41"/>
      <c r="K93" s="25"/>
    </row>
    <row r="94" spans="1:11" s="16" customFormat="1" ht="15">
      <c r="A94" s="17"/>
      <c r="B94" s="43" t="s">
        <v>100</v>
      </c>
      <c r="C94" s="18"/>
      <c r="D94" s="18"/>
      <c r="E94" s="18"/>
      <c r="F94" s="18"/>
      <c r="G94" s="18"/>
      <c r="H94" s="18"/>
      <c r="I94" s="79"/>
      <c r="J94" s="49"/>
      <c r="K94" s="25"/>
    </row>
    <row r="95" spans="1:11" s="16" customFormat="1" ht="15">
      <c r="A95" s="27"/>
      <c r="B95" s="73" t="s">
        <v>33</v>
      </c>
      <c r="C95" s="24"/>
      <c r="D95" s="24"/>
      <c r="E95" s="24"/>
      <c r="F95" s="24"/>
      <c r="G95" s="24"/>
      <c r="H95" s="18"/>
      <c r="I95" s="18"/>
      <c r="J95" s="28">
        <v>0.03</v>
      </c>
      <c r="K95" s="29" t="e">
        <f>J95*K98</f>
        <v>#REF!</v>
      </c>
    </row>
    <row r="96" spans="1:11" s="16" customFormat="1" ht="15.75" customHeight="1">
      <c r="A96" s="23"/>
      <c r="B96" s="74" t="s">
        <v>32</v>
      </c>
      <c r="C96" s="18"/>
      <c r="D96" s="18"/>
      <c r="E96" s="18"/>
      <c r="F96" s="18"/>
      <c r="G96" s="18"/>
      <c r="H96" s="18"/>
      <c r="I96" s="18"/>
      <c r="J96" s="47">
        <v>0.0065</v>
      </c>
      <c r="K96" s="25" t="e">
        <f>K98*J96</f>
        <v>#REF!</v>
      </c>
    </row>
    <row r="97" spans="1:12" s="16" customFormat="1" ht="15.75" customHeight="1">
      <c r="A97" s="30"/>
      <c r="B97" s="52"/>
      <c r="C97" s="32"/>
      <c r="D97" s="32"/>
      <c r="E97" s="32"/>
      <c r="F97" s="32"/>
      <c r="G97" s="247"/>
      <c r="H97" s="53" t="s">
        <v>106</v>
      </c>
      <c r="I97" s="53"/>
      <c r="J97" s="54">
        <f>J92+J95+J96</f>
        <v>0.0665</v>
      </c>
      <c r="K97" s="55" t="e">
        <f>K92+K95+K96</f>
        <v>#REF!</v>
      </c>
      <c r="L97" s="46"/>
    </row>
    <row r="98" spans="1:12" s="16" customFormat="1" ht="15.75" thickBot="1">
      <c r="A98" s="36"/>
      <c r="B98" s="37"/>
      <c r="C98" s="37"/>
      <c r="D98" s="37"/>
      <c r="E98" s="37"/>
      <c r="F98" s="37"/>
      <c r="G98" s="37"/>
      <c r="H98" s="37" t="s">
        <v>98</v>
      </c>
      <c r="I98" s="37"/>
      <c r="J98" s="302">
        <f>100%-J97</f>
        <v>0.9335</v>
      </c>
      <c r="K98" s="51" t="e">
        <f>K89/J98</f>
        <v>#REF!</v>
      </c>
      <c r="L98" s="44"/>
    </row>
    <row r="99" spans="1:11" ht="15">
      <c r="A99" s="248"/>
      <c r="B99" s="249" t="s">
        <v>72</v>
      </c>
      <c r="C99" s="250"/>
      <c r="D99" s="250"/>
      <c r="E99" s="250"/>
      <c r="F99" s="250"/>
      <c r="G99" s="250"/>
      <c r="H99" s="250"/>
      <c r="I99" s="251"/>
      <c r="J99" s="252"/>
      <c r="K99" s="253" t="s">
        <v>49</v>
      </c>
    </row>
    <row r="100" spans="1:11" ht="15">
      <c r="A100" s="254" t="s">
        <v>0</v>
      </c>
      <c r="B100" s="169" t="s">
        <v>87</v>
      </c>
      <c r="C100" s="106"/>
      <c r="D100" s="106"/>
      <c r="E100" s="106"/>
      <c r="F100" s="106"/>
      <c r="G100" s="106"/>
      <c r="H100" s="255"/>
      <c r="I100" s="107"/>
      <c r="J100" s="256"/>
      <c r="K100" s="181">
        <f>K26</f>
        <v>1324.9321022000001</v>
      </c>
    </row>
    <row r="101" spans="1:11" ht="15">
      <c r="A101" s="118" t="s">
        <v>1</v>
      </c>
      <c r="B101" s="3" t="s">
        <v>73</v>
      </c>
      <c r="C101" s="100"/>
      <c r="D101" s="100"/>
      <c r="E101" s="100"/>
      <c r="F101" s="100"/>
      <c r="G101" s="100"/>
      <c r="H101" s="257"/>
      <c r="I101" s="101"/>
      <c r="J101" s="258"/>
      <c r="K101" s="152">
        <f>K34</f>
        <v>346.3701</v>
      </c>
    </row>
    <row r="102" spans="1:11" ht="15">
      <c r="A102" s="118" t="s">
        <v>2</v>
      </c>
      <c r="B102" s="3" t="s">
        <v>88</v>
      </c>
      <c r="C102" s="100"/>
      <c r="D102" s="100"/>
      <c r="E102" s="100"/>
      <c r="F102" s="100"/>
      <c r="G102" s="100"/>
      <c r="H102" s="100"/>
      <c r="I102" s="101"/>
      <c r="J102" s="259"/>
      <c r="K102" s="152">
        <f>K41</f>
        <v>30</v>
      </c>
    </row>
    <row r="103" spans="1:11" ht="15">
      <c r="A103" s="118" t="s">
        <v>3</v>
      </c>
      <c r="B103" s="9" t="s">
        <v>74</v>
      </c>
      <c r="I103" s="260"/>
      <c r="J103" s="261">
        <f>J52+J56+J60+J68+J79</f>
        <v>0.7075969000000001</v>
      </c>
      <c r="K103" s="262">
        <f>K80</f>
        <v>975.9384391077152</v>
      </c>
    </row>
    <row r="104" spans="1:11" ht="15">
      <c r="A104" s="263"/>
      <c r="B104" s="227"/>
      <c r="C104" s="334"/>
      <c r="D104" s="227" t="s">
        <v>75</v>
      </c>
      <c r="E104" s="334"/>
      <c r="F104" s="334"/>
      <c r="G104" s="334"/>
      <c r="H104" s="334"/>
      <c r="I104" s="228"/>
      <c r="J104" s="264"/>
      <c r="K104" s="265">
        <f>SUM(K100:K103)</f>
        <v>2677.240641307715</v>
      </c>
    </row>
    <row r="105" spans="1:12" ht="15.75" thickBot="1">
      <c r="A105" s="124" t="s">
        <v>4</v>
      </c>
      <c r="B105" s="266" t="s">
        <v>96</v>
      </c>
      <c r="C105" s="86"/>
      <c r="D105" s="86"/>
      <c r="E105" s="86"/>
      <c r="F105" s="86"/>
      <c r="G105" s="86"/>
      <c r="H105" s="86"/>
      <c r="I105" s="267"/>
      <c r="J105" s="268" t="e">
        <f>J97+J88+J85</f>
        <v>#REF!</v>
      </c>
      <c r="K105" s="269" t="e">
        <f>K97+K88+K85</f>
        <v>#REF!</v>
      </c>
      <c r="L105" s="270"/>
    </row>
    <row r="106" spans="1:12" ht="15.75" thickBot="1">
      <c r="A106" s="271"/>
      <c r="B106" s="272"/>
      <c r="C106" s="244"/>
      <c r="D106" s="273" t="s">
        <v>76</v>
      </c>
      <c r="E106" s="244"/>
      <c r="F106" s="244"/>
      <c r="G106" s="244"/>
      <c r="H106" s="244"/>
      <c r="I106" s="274"/>
      <c r="J106" s="275"/>
      <c r="K106" s="276" t="e">
        <f>K104+K105</f>
        <v>#REF!</v>
      </c>
      <c r="L106" s="277"/>
    </row>
    <row r="107" spans="1:12" ht="15.75" thickBot="1">
      <c r="A107" s="528" t="s">
        <v>125</v>
      </c>
      <c r="B107" s="529"/>
      <c r="C107" s="529"/>
      <c r="D107" s="529"/>
      <c r="E107" s="529"/>
      <c r="F107" s="529"/>
      <c r="G107" s="529"/>
      <c r="H107" s="529"/>
      <c r="I107" s="530"/>
      <c r="J107" s="278"/>
      <c r="K107" s="279"/>
      <c r="L107" s="7"/>
    </row>
    <row r="108" spans="1:12" ht="15.75" thickBot="1">
      <c r="A108" s="187"/>
      <c r="B108" s="187" t="s">
        <v>77</v>
      </c>
      <c r="C108" s="188"/>
      <c r="D108" s="188"/>
      <c r="E108" s="188"/>
      <c r="F108" s="188"/>
      <c r="G108" s="188"/>
      <c r="H108" s="280"/>
      <c r="I108" s="281" t="s">
        <v>49</v>
      </c>
      <c r="K108" s="10"/>
      <c r="L108" s="7"/>
    </row>
    <row r="109" spans="1:12" ht="15">
      <c r="A109" s="118" t="s">
        <v>1</v>
      </c>
      <c r="B109" s="263" t="s">
        <v>53</v>
      </c>
      <c r="C109" s="100"/>
      <c r="D109" s="100"/>
      <c r="E109" s="100"/>
      <c r="F109" s="100"/>
      <c r="G109" s="100"/>
      <c r="H109" s="282"/>
      <c r="I109" s="283" t="e">
        <f>K106</f>
        <v>#REF!</v>
      </c>
      <c r="K109" s="10"/>
      <c r="L109" s="7"/>
    </row>
    <row r="110" spans="1:12" ht="15">
      <c r="A110" s="118" t="s">
        <v>2</v>
      </c>
      <c r="B110" s="263" t="s">
        <v>160</v>
      </c>
      <c r="C110" s="100"/>
      <c r="D110" s="100"/>
      <c r="E110" s="100"/>
      <c r="F110" s="100"/>
      <c r="G110" s="100"/>
      <c r="H110" s="282">
        <v>1</v>
      </c>
      <c r="I110" s="283" t="e">
        <f>I109*H110</f>
        <v>#REF!</v>
      </c>
      <c r="K110" s="10"/>
      <c r="L110" s="7"/>
    </row>
    <row r="111" spans="1:12" ht="15.75" thickBot="1">
      <c r="A111" s="284" t="s">
        <v>3</v>
      </c>
      <c r="B111" s="85" t="s">
        <v>28</v>
      </c>
      <c r="C111" s="86"/>
      <c r="D111" s="86"/>
      <c r="E111" s="86"/>
      <c r="F111" s="86"/>
      <c r="G111" s="86"/>
      <c r="H111" s="285">
        <v>12</v>
      </c>
      <c r="I111" s="286" t="e">
        <f>I$109*$H111</f>
        <v>#REF!</v>
      </c>
      <c r="K111" s="279"/>
      <c r="L111" s="7"/>
    </row>
    <row r="112" spans="1:12" ht="15.75" thickBot="1">
      <c r="A112" s="287"/>
      <c r="J112" s="200"/>
      <c r="K112" s="279"/>
      <c r="L112" s="7"/>
    </row>
    <row r="113" spans="1:12" ht="15.75" thickBot="1">
      <c r="A113" s="90" t="s">
        <v>132</v>
      </c>
      <c r="B113" s="2"/>
      <c r="C113" s="2"/>
      <c r="D113" s="2"/>
      <c r="E113" s="2"/>
      <c r="F113" s="2"/>
      <c r="G113" s="2"/>
      <c r="H113" s="288">
        <v>0.05</v>
      </c>
      <c r="I113" s="276" t="e">
        <f>I111*$H$113</f>
        <v>#REF!</v>
      </c>
      <c r="K113" s="10"/>
      <c r="L113" s="7"/>
    </row>
    <row r="114" spans="1:12" ht="15.75" thickBot="1">
      <c r="A114" s="287"/>
      <c r="K114" s="10"/>
      <c r="L114" s="7"/>
    </row>
    <row r="115" spans="1:12" ht="15.75" thickBot="1">
      <c r="A115" s="287"/>
      <c r="B115" s="531" t="s">
        <v>126</v>
      </c>
      <c r="C115" s="532"/>
      <c r="D115" s="532"/>
      <c r="E115" s="532"/>
      <c r="F115" s="532"/>
      <c r="G115" s="532"/>
      <c r="H115" s="532"/>
      <c r="I115" s="532"/>
      <c r="J115" s="533"/>
      <c r="K115" s="10"/>
      <c r="L115" s="7"/>
    </row>
    <row r="116" spans="1:12" ht="15">
      <c r="A116" s="287"/>
      <c r="B116" s="289" t="s">
        <v>127</v>
      </c>
      <c r="C116" s="290"/>
      <c r="D116" s="290"/>
      <c r="E116" s="291"/>
      <c r="G116" s="519" t="s">
        <v>128</v>
      </c>
      <c r="H116" s="520"/>
      <c r="I116" s="520"/>
      <c r="J116" s="521"/>
      <c r="K116" s="10"/>
      <c r="L116" s="7"/>
    </row>
    <row r="117" spans="1:12" ht="15">
      <c r="A117" s="287"/>
      <c r="B117" s="99" t="s">
        <v>11</v>
      </c>
      <c r="C117" s="11" t="s">
        <v>29</v>
      </c>
      <c r="D117" s="11" t="s">
        <v>22</v>
      </c>
      <c r="E117" s="11" t="s">
        <v>24</v>
      </c>
      <c r="G117" s="11" t="s">
        <v>11</v>
      </c>
      <c r="H117" s="11" t="s">
        <v>21</v>
      </c>
      <c r="I117" s="11" t="s">
        <v>22</v>
      </c>
      <c r="J117" s="292" t="s">
        <v>23</v>
      </c>
      <c r="K117" s="10"/>
      <c r="L117" s="7"/>
    </row>
    <row r="118" spans="1:12" ht="15">
      <c r="A118" s="287"/>
      <c r="B118" s="293">
        <v>3.3</v>
      </c>
      <c r="C118" s="11">
        <v>2</v>
      </c>
      <c r="D118" s="11">
        <v>20.7365</v>
      </c>
      <c r="E118" s="12">
        <f>B118*C118*D118</f>
        <v>136.8609</v>
      </c>
      <c r="G118" s="328">
        <v>280</v>
      </c>
      <c r="H118" s="11">
        <v>1</v>
      </c>
      <c r="I118" s="11">
        <v>1</v>
      </c>
      <c r="J118" s="13">
        <f>G118</f>
        <v>280</v>
      </c>
      <c r="K118" s="10"/>
      <c r="L118" s="7"/>
    </row>
    <row r="119" spans="1:11" ht="15">
      <c r="A119" s="287"/>
      <c r="B119" s="287"/>
      <c r="E119" s="260"/>
      <c r="G119" s="9"/>
      <c r="J119" s="10"/>
      <c r="K119" s="10"/>
    </row>
    <row r="120" spans="1:11" ht="15">
      <c r="A120" s="287"/>
      <c r="B120" s="99" t="s">
        <v>45</v>
      </c>
      <c r="C120" s="11" t="s">
        <v>10</v>
      </c>
      <c r="D120" s="11" t="s">
        <v>24</v>
      </c>
      <c r="E120" s="260"/>
      <c r="G120" s="11" t="s">
        <v>24</v>
      </c>
      <c r="H120" s="11"/>
      <c r="I120" s="11" t="s">
        <v>24</v>
      </c>
      <c r="J120" s="10"/>
      <c r="K120" s="10"/>
    </row>
    <row r="121" spans="1:11" ht="15">
      <c r="A121" s="287"/>
      <c r="B121" s="294">
        <f>K23</f>
        <v>1233.18</v>
      </c>
      <c r="C121" s="11">
        <v>6</v>
      </c>
      <c r="D121" s="12">
        <f>B121*C121/100</f>
        <v>73.9908</v>
      </c>
      <c r="E121" s="260"/>
      <c r="G121" s="12">
        <f>J118</f>
        <v>280</v>
      </c>
      <c r="H121" s="295">
        <v>0.2</v>
      </c>
      <c r="I121" s="12">
        <f>G121*H121</f>
        <v>56</v>
      </c>
      <c r="J121" s="10"/>
      <c r="K121" s="10"/>
    </row>
    <row r="122" spans="1:11" ht="15">
      <c r="A122" s="287"/>
      <c r="B122" s="287"/>
      <c r="E122" s="260"/>
      <c r="G122" s="9"/>
      <c r="J122" s="10"/>
      <c r="K122" s="10"/>
    </row>
    <row r="123" spans="1:11" ht="15.75" thickBot="1">
      <c r="A123" s="287"/>
      <c r="B123" s="296" t="s">
        <v>30</v>
      </c>
      <c r="C123" s="297"/>
      <c r="D123" s="298"/>
      <c r="E123" s="260"/>
      <c r="G123" s="299" t="s">
        <v>25</v>
      </c>
      <c r="H123" s="11"/>
      <c r="I123" s="50"/>
      <c r="J123" s="10"/>
      <c r="K123" s="10"/>
    </row>
    <row r="124" spans="1:11" ht="15.75" thickBot="1">
      <c r="A124" s="287"/>
      <c r="B124" s="294">
        <f>E118</f>
        <v>136.8609</v>
      </c>
      <c r="C124" s="300">
        <f>D121</f>
        <v>73.9908</v>
      </c>
      <c r="D124" s="14">
        <f>B124-C124</f>
        <v>62.870099999999994</v>
      </c>
      <c r="E124" s="107"/>
      <c r="G124" s="12">
        <f>J118</f>
        <v>280</v>
      </c>
      <c r="H124" s="15">
        <f>I121</f>
        <v>56</v>
      </c>
      <c r="I124" s="14">
        <f>G124-H124</f>
        <v>224</v>
      </c>
      <c r="J124" s="4"/>
      <c r="K124" s="10"/>
    </row>
    <row r="125" spans="1:11" ht="15.75" thickBot="1">
      <c r="A125" s="287"/>
      <c r="B125" s="85"/>
      <c r="C125" s="86"/>
      <c r="D125" s="86"/>
      <c r="E125" s="86"/>
      <c r="F125" s="86"/>
      <c r="G125" s="86"/>
      <c r="H125" s="86"/>
      <c r="I125" s="86"/>
      <c r="J125" s="89"/>
      <c r="K125" s="10"/>
    </row>
    <row r="126" spans="1:11" ht="15">
      <c r="A126" s="287"/>
      <c r="K126" s="10"/>
    </row>
    <row r="127" spans="1:14" ht="15">
      <c r="A127" s="503" t="s">
        <v>129</v>
      </c>
      <c r="B127" s="504"/>
      <c r="C127" s="504"/>
      <c r="D127" s="504"/>
      <c r="E127" s="504"/>
      <c r="F127" s="504"/>
      <c r="G127" s="7"/>
      <c r="H127" s="7"/>
      <c r="I127" s="7"/>
      <c r="J127" s="7"/>
      <c r="K127" s="309"/>
      <c r="L127" s="7"/>
      <c r="M127" s="7"/>
      <c r="N127" s="7"/>
    </row>
    <row r="128" spans="1:14" ht="51">
      <c r="A128" s="505" t="s">
        <v>103</v>
      </c>
      <c r="B128" s="506"/>
      <c r="C128" s="506"/>
      <c r="D128" s="335" t="s">
        <v>134</v>
      </c>
      <c r="E128" s="308" t="s">
        <v>136</v>
      </c>
      <c r="F128" s="308" t="s">
        <v>135</v>
      </c>
      <c r="H128" s="7"/>
      <c r="I128" s="7"/>
      <c r="J128" s="7"/>
      <c r="K128" s="309"/>
      <c r="L128" s="7"/>
      <c r="M128" s="7"/>
      <c r="N128" s="7"/>
    </row>
    <row r="129" spans="1:14" ht="30.75" customHeight="1">
      <c r="A129" s="507" t="s">
        <v>153</v>
      </c>
      <c r="B129" s="508"/>
      <c r="C129" s="508"/>
      <c r="D129" s="326">
        <v>5</v>
      </c>
      <c r="E129" s="303">
        <v>11</v>
      </c>
      <c r="F129" s="303">
        <f aca="true" t="shared" si="1" ref="F129:F134">D129*E129</f>
        <v>55</v>
      </c>
      <c r="H129" s="7"/>
      <c r="I129" s="7"/>
      <c r="J129" s="7"/>
      <c r="K129" s="309"/>
      <c r="L129" s="7"/>
      <c r="M129" s="7"/>
      <c r="N129" s="7"/>
    </row>
    <row r="130" spans="1:14" ht="43.5" customHeight="1">
      <c r="A130" s="509" t="s">
        <v>154</v>
      </c>
      <c r="B130" s="510"/>
      <c r="C130" s="511"/>
      <c r="D130" s="337">
        <v>5</v>
      </c>
      <c r="E130" s="304">
        <v>11.2</v>
      </c>
      <c r="F130" s="304">
        <f t="shared" si="1"/>
        <v>56</v>
      </c>
      <c r="H130" s="7"/>
      <c r="I130" s="7"/>
      <c r="J130" s="7"/>
      <c r="K130" s="309"/>
      <c r="L130" s="7"/>
      <c r="M130" s="7"/>
      <c r="N130" s="7"/>
    </row>
    <row r="131" spans="1:14" ht="15">
      <c r="A131" s="512" t="s">
        <v>155</v>
      </c>
      <c r="B131" s="513"/>
      <c r="C131" s="513"/>
      <c r="D131" s="337">
        <v>5</v>
      </c>
      <c r="E131" s="305">
        <v>28</v>
      </c>
      <c r="F131" s="305">
        <f t="shared" si="1"/>
        <v>140</v>
      </c>
      <c r="H131" s="7"/>
      <c r="I131" s="7"/>
      <c r="J131" s="7"/>
      <c r="K131" s="309"/>
      <c r="L131" s="7"/>
      <c r="M131" s="7"/>
      <c r="N131" s="7"/>
    </row>
    <row r="132" spans="1:14" ht="30" customHeight="1">
      <c r="A132" s="514" t="s">
        <v>156</v>
      </c>
      <c r="B132" s="515"/>
      <c r="C132" s="515"/>
      <c r="D132" s="337">
        <v>2</v>
      </c>
      <c r="E132" s="304">
        <v>29.9</v>
      </c>
      <c r="F132" s="306">
        <f t="shared" si="1"/>
        <v>59.8</v>
      </c>
      <c r="H132" s="7"/>
      <c r="I132" s="7"/>
      <c r="J132" s="7"/>
      <c r="K132" s="309"/>
      <c r="L132" s="7"/>
      <c r="M132" s="7"/>
      <c r="N132" s="7"/>
    </row>
    <row r="133" spans="1:14" ht="15">
      <c r="A133" s="516" t="s">
        <v>157</v>
      </c>
      <c r="B133" s="517"/>
      <c r="C133" s="517"/>
      <c r="D133" s="327">
        <v>3</v>
      </c>
      <c r="E133" s="304">
        <v>8.3</v>
      </c>
      <c r="F133" s="304">
        <f t="shared" si="1"/>
        <v>24.900000000000002</v>
      </c>
      <c r="H133" s="7"/>
      <c r="I133" s="7"/>
      <c r="J133" s="7"/>
      <c r="K133" s="309"/>
      <c r="L133" s="7"/>
      <c r="M133" s="7"/>
      <c r="N133" s="7"/>
    </row>
    <row r="134" spans="1:14" ht="15">
      <c r="A134" s="516" t="s">
        <v>130</v>
      </c>
      <c r="B134" s="517"/>
      <c r="C134" s="517"/>
      <c r="D134" s="327">
        <v>3</v>
      </c>
      <c r="E134" s="304">
        <v>29</v>
      </c>
      <c r="F134" s="304">
        <f t="shared" si="1"/>
        <v>87</v>
      </c>
      <c r="H134" s="7"/>
      <c r="I134" s="7"/>
      <c r="J134" s="7"/>
      <c r="K134" s="309"/>
      <c r="L134" s="7"/>
      <c r="M134" s="7"/>
      <c r="N134" s="7"/>
    </row>
    <row r="135" spans="1:14" ht="15" customHeight="1">
      <c r="A135" s="499" t="s">
        <v>137</v>
      </c>
      <c r="B135" s="500"/>
      <c r="C135" s="500"/>
      <c r="D135" s="500"/>
      <c r="E135" s="301">
        <v>30</v>
      </c>
      <c r="F135" s="304">
        <f>F129+F130+F131+F133+F134+F132</f>
        <v>422.7</v>
      </c>
      <c r="H135" s="7"/>
      <c r="I135" s="7"/>
      <c r="J135" s="7"/>
      <c r="K135" s="309"/>
      <c r="L135" s="7"/>
      <c r="M135" s="7"/>
      <c r="N135" s="7"/>
    </row>
    <row r="136" spans="1:11" ht="15" customHeight="1">
      <c r="A136" s="501" t="s">
        <v>102</v>
      </c>
      <c r="B136" s="502"/>
      <c r="C136" s="502"/>
      <c r="D136" s="502"/>
      <c r="E136" s="307"/>
      <c r="F136" s="304">
        <f>F135/E135</f>
        <v>14.09</v>
      </c>
      <c r="K136" s="10"/>
    </row>
    <row r="137" spans="1:11" ht="15.75" thickBot="1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9"/>
    </row>
    <row r="138" spans="1:11" ht="15">
      <c r="A138" s="287"/>
      <c r="K138" s="10"/>
    </row>
    <row r="139" spans="1:16" ht="15">
      <c r="A139" s="575" t="s">
        <v>144</v>
      </c>
      <c r="B139" s="576"/>
      <c r="C139" s="576"/>
      <c r="D139" s="576"/>
      <c r="E139" s="576"/>
      <c r="F139" s="576"/>
      <c r="G139" s="576"/>
      <c r="H139" s="576"/>
      <c r="I139" s="576"/>
      <c r="J139" s="576"/>
      <c r="K139" s="309"/>
      <c r="L139" s="7"/>
      <c r="M139" s="7"/>
      <c r="N139" s="7"/>
      <c r="O139" s="7"/>
      <c r="P139" s="7"/>
    </row>
    <row r="140" spans="1:11" s="123" customFormat="1" ht="45">
      <c r="A140" s="579" t="s">
        <v>139</v>
      </c>
      <c r="B140" s="580"/>
      <c r="C140" s="316" t="s">
        <v>140</v>
      </c>
      <c r="D140" s="316" t="s">
        <v>138</v>
      </c>
      <c r="E140" s="316" t="s">
        <v>141</v>
      </c>
      <c r="F140" s="316" t="s">
        <v>145</v>
      </c>
      <c r="G140" s="316" t="s">
        <v>146</v>
      </c>
      <c r="H140" s="316" t="s">
        <v>142</v>
      </c>
      <c r="I140" s="316" t="s">
        <v>147</v>
      </c>
      <c r="J140" s="316" t="s">
        <v>143</v>
      </c>
      <c r="K140" s="322"/>
    </row>
    <row r="141" spans="1:11" s="123" customFormat="1" ht="15">
      <c r="A141" s="577">
        <v>950</v>
      </c>
      <c r="B141" s="578"/>
      <c r="C141" s="317">
        <v>220</v>
      </c>
      <c r="D141" s="318">
        <f>A141/C141</f>
        <v>4.318181818181818</v>
      </c>
      <c r="E141" s="317">
        <v>30</v>
      </c>
      <c r="F141" s="318">
        <f>D141*E141</f>
        <v>129.54545454545456</v>
      </c>
      <c r="G141" s="317">
        <v>5</v>
      </c>
      <c r="H141" s="318">
        <f>F141/G141</f>
        <v>25.909090909090914</v>
      </c>
      <c r="I141" s="319">
        <f>365.25/12</f>
        <v>30.4375</v>
      </c>
      <c r="J141" s="318">
        <f>H141*I141</f>
        <v>788.6079545454547</v>
      </c>
      <c r="K141" s="322"/>
    </row>
    <row r="142" spans="1:11" s="123" customFormat="1" ht="15">
      <c r="A142" s="323"/>
      <c r="B142" s="315"/>
      <c r="D142" s="320"/>
      <c r="F142" s="320"/>
      <c r="H142" s="320"/>
      <c r="I142" s="321"/>
      <c r="J142" s="320"/>
      <c r="K142" s="322"/>
    </row>
    <row r="143" spans="1:11" ht="15">
      <c r="A143" s="575" t="s">
        <v>148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10"/>
    </row>
    <row r="144" spans="1:11" s="123" customFormat="1" ht="45">
      <c r="A144" s="579" t="s">
        <v>149</v>
      </c>
      <c r="B144" s="580"/>
      <c r="C144" s="316" t="s">
        <v>140</v>
      </c>
      <c r="D144" s="316" t="s">
        <v>138</v>
      </c>
      <c r="E144" s="316" t="s">
        <v>141</v>
      </c>
      <c r="F144" s="316" t="s">
        <v>145</v>
      </c>
      <c r="G144" s="316" t="s">
        <v>146</v>
      </c>
      <c r="H144" s="316" t="s">
        <v>142</v>
      </c>
      <c r="I144" s="316" t="s">
        <v>147</v>
      </c>
      <c r="J144" s="317"/>
      <c r="K144" s="322"/>
    </row>
    <row r="145" spans="1:11" s="123" customFormat="1" ht="15">
      <c r="A145" s="577">
        <v>66</v>
      </c>
      <c r="B145" s="578"/>
      <c r="C145" s="317">
        <v>220</v>
      </c>
      <c r="D145" s="318">
        <f>A145/C145</f>
        <v>0.3</v>
      </c>
      <c r="E145" s="317">
        <v>30</v>
      </c>
      <c r="F145" s="318">
        <f>D145*E145</f>
        <v>9</v>
      </c>
      <c r="G145" s="317">
        <v>5</v>
      </c>
      <c r="H145" s="318">
        <f>F145/G145</f>
        <v>1.8</v>
      </c>
      <c r="I145" s="319">
        <f>I141:I141</f>
        <v>30.4375</v>
      </c>
      <c r="J145" s="318">
        <f>H145*I145</f>
        <v>54.7875</v>
      </c>
      <c r="K145" s="322"/>
    </row>
    <row r="146" spans="1:11" ht="15.75" thickBot="1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9"/>
    </row>
  </sheetData>
  <sheetProtection/>
  <mergeCells count="46">
    <mergeCell ref="A1:K1"/>
    <mergeCell ref="A2:B2"/>
    <mergeCell ref="C2:K2"/>
    <mergeCell ref="A3:B3"/>
    <mergeCell ref="C3:K3"/>
    <mergeCell ref="I4:K4"/>
    <mergeCell ref="A5:B5"/>
    <mergeCell ref="C5:K5"/>
    <mergeCell ref="A6:B6"/>
    <mergeCell ref="C6:K6"/>
    <mergeCell ref="A7:B7"/>
    <mergeCell ref="C7:K7"/>
    <mergeCell ref="I12:J12"/>
    <mergeCell ref="A16:K16"/>
    <mergeCell ref="I17:K17"/>
    <mergeCell ref="G19:H19"/>
    <mergeCell ref="E58:H58"/>
    <mergeCell ref="F62:I62"/>
    <mergeCell ref="F63:I63"/>
    <mergeCell ref="F64:I64"/>
    <mergeCell ref="F65:I65"/>
    <mergeCell ref="G66:I66"/>
    <mergeCell ref="B67:I67"/>
    <mergeCell ref="D73:I73"/>
    <mergeCell ref="E74:I74"/>
    <mergeCell ref="F75:I75"/>
    <mergeCell ref="G81:J81"/>
    <mergeCell ref="A107:I107"/>
    <mergeCell ref="B115:J115"/>
    <mergeCell ref="G116:J116"/>
    <mergeCell ref="A127:F127"/>
    <mergeCell ref="A128:C128"/>
    <mergeCell ref="A129:C129"/>
    <mergeCell ref="A130:C130"/>
    <mergeCell ref="A131:C131"/>
    <mergeCell ref="A132:C132"/>
    <mergeCell ref="A141:B141"/>
    <mergeCell ref="A143:J143"/>
    <mergeCell ref="A144:B144"/>
    <mergeCell ref="A145:B145"/>
    <mergeCell ref="A133:C133"/>
    <mergeCell ref="A134:C134"/>
    <mergeCell ref="A135:D135"/>
    <mergeCell ref="A136:D136"/>
    <mergeCell ref="A139:J139"/>
    <mergeCell ref="A140:B14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fariapr</dc:creator>
  <cp:keywords/>
  <dc:description/>
  <cp:lastModifiedBy>Câmara Municipal</cp:lastModifiedBy>
  <cp:lastPrinted>2022-09-28T18:14:05Z</cp:lastPrinted>
  <dcterms:created xsi:type="dcterms:W3CDTF">2003-05-23T14:00:16Z</dcterms:created>
  <dcterms:modified xsi:type="dcterms:W3CDTF">2022-10-21T12:53:28Z</dcterms:modified>
  <cp:category/>
  <cp:version/>
  <cp:contentType/>
  <cp:contentStatus/>
</cp:coreProperties>
</file>